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5" windowWidth="11340" windowHeight="6795" tabRatio="615" activeTab="1"/>
  </bookViews>
  <sheets>
    <sheet name="לשימוש" sheetId="1" r:id="rId1"/>
    <sheet name="גיליון1" sheetId="2" r:id="rId2"/>
  </sheets>
  <definedNames>
    <definedName name="_xlnm.Print_Area" localSheetId="0">'לשימוש'!$A$2:$U$59</definedName>
  </definedNames>
  <calcPr fullCalcOnLoad="1"/>
</workbook>
</file>

<file path=xl/sharedStrings.xml><?xml version="1.0" encoding="utf-8"?>
<sst xmlns="http://schemas.openxmlformats.org/spreadsheetml/2006/main" count="246" uniqueCount="99">
  <si>
    <t>מפלס</t>
  </si>
  <si>
    <t>משך</t>
  </si>
  <si>
    <t>שעות</t>
  </si>
  <si>
    <t xml:space="preserve">משך </t>
  </si>
  <si>
    <t>דקות</t>
  </si>
  <si>
    <t xml:space="preserve">משך  </t>
  </si>
  <si>
    <t>מותר</t>
  </si>
  <si>
    <t>יחס</t>
  </si>
  <si>
    <t xml:space="preserve">סיכום  </t>
  </si>
  <si>
    <t>משך  תהליך</t>
  </si>
  <si>
    <t>משעה</t>
  </si>
  <si>
    <t>עד שעה</t>
  </si>
  <si>
    <t>T-בדיקה</t>
  </si>
  <si>
    <t>מנה</t>
  </si>
  <si>
    <t xml:space="preserve"> leq/10</t>
  </si>
  <si>
    <t xml:space="preserve"> 10 leq/10</t>
  </si>
  <si>
    <t>משמרת</t>
  </si>
  <si>
    <t>משך  מטלה</t>
  </si>
  <si>
    <t>מצטבר</t>
  </si>
  <si>
    <t>מפלס מותר</t>
  </si>
  <si>
    <t>שם</t>
  </si>
  <si>
    <r>
      <t>Leq,TI</t>
    </r>
    <r>
      <rPr>
        <vertAlign val="subscript"/>
        <sz val="11"/>
        <rFont val="Arial"/>
        <family val="2"/>
      </rPr>
      <t xml:space="preserve"> </t>
    </r>
  </si>
  <si>
    <r>
      <t>Lex,</t>
    </r>
    <r>
      <rPr>
        <vertAlign val="subscript"/>
        <sz val="11"/>
        <rFont val="Arial"/>
        <family val="2"/>
      </rPr>
      <t xml:space="preserve">8 </t>
    </r>
  </si>
  <si>
    <t>מטלה</t>
  </si>
  <si>
    <t>;</t>
  </si>
  <si>
    <t>השלם</t>
  </si>
  <si>
    <t>הוזן</t>
  </si>
  <si>
    <t>תוצאות</t>
  </si>
  <si>
    <t>אזור הזנת נתונים</t>
  </si>
  <si>
    <t>תאור תהליך/מטלה</t>
  </si>
  <si>
    <t>משך מטלה</t>
  </si>
  <si>
    <t>תאור התהליך/מטלה</t>
  </si>
  <si>
    <t>משך משמרת</t>
  </si>
  <si>
    <t>הזן  משך  משמרת בשעות.</t>
  </si>
  <si>
    <t>הזן  מפלס רעש למטלה</t>
  </si>
  <si>
    <t>הערה   חשובה</t>
  </si>
  <si>
    <t xml:space="preserve">יש להשלים את הזנת הזמנים כך </t>
  </si>
  <si>
    <t xml:space="preserve">הזן משך  המטלה </t>
  </si>
  <si>
    <t xml:space="preserve">שמשך המשמרת  יהיה כמשך </t>
  </si>
  <si>
    <t xml:space="preserve">שהוזן. </t>
  </si>
  <si>
    <t>אזור עיבוד  תוצאות</t>
  </si>
  <si>
    <t>יש להשלים את הזנת הזמנים כך שמשך</t>
  </si>
  <si>
    <t xml:space="preserve"> המשמרת   בדקות יהיה כמשך  הזמן שהוזן</t>
  </si>
  <si>
    <t xml:space="preserve"> 1</t>
  </si>
  <si>
    <t xml:space="preserve">הזמן </t>
  </si>
  <si>
    <t>שהוזן</t>
  </si>
  <si>
    <t xml:space="preserve">חלוקת  מטלות מרובה אינה רצויה - </t>
  </si>
  <si>
    <t>מפלס הרעש  לכל מטלה של העובד.</t>
  </si>
  <si>
    <t>זהו ערך החשיפה ששוקלל למשמרת בת 8 שעות.</t>
  </si>
  <si>
    <t>כאשר משך המשמרת 8 שעות ערכים אילו שווים.</t>
  </si>
  <si>
    <r>
      <t>Leq,</t>
    </r>
    <r>
      <rPr>
        <b/>
        <vertAlign val="subscript"/>
        <sz val="11"/>
        <color indexed="57"/>
        <rFont val="Arial"/>
        <family val="2"/>
      </rPr>
      <t xml:space="preserve">T </t>
    </r>
  </si>
  <si>
    <r>
      <t>Lex,</t>
    </r>
    <r>
      <rPr>
        <b/>
        <vertAlign val="subscript"/>
        <sz val="11"/>
        <color indexed="57"/>
        <rFont val="Arial"/>
        <family val="2"/>
      </rPr>
      <t xml:space="preserve">8 </t>
    </r>
  </si>
  <si>
    <r>
      <t>Leq,</t>
    </r>
    <r>
      <rPr>
        <vertAlign val="subscript"/>
        <sz val="11"/>
        <rFont val="Arial"/>
        <family val="2"/>
      </rPr>
      <t xml:space="preserve">T </t>
    </r>
  </si>
  <si>
    <t>החשיפה.</t>
  </si>
  <si>
    <t xml:space="preserve">מנת  החשיפה המותרת היא 100% </t>
  </si>
  <si>
    <t>ובפענוח שלהם.</t>
  </si>
  <si>
    <t xml:space="preserve">מנת חשיפה של 100%  שקולה  למפלס  </t>
  </si>
  <si>
    <t>רעש  של 85 דציבל למשך 8 שעות עבודה או</t>
  </si>
  <si>
    <t>למפלס של 88 דציבל למשך משמרת בת 4 שעות</t>
  </si>
  <si>
    <t>http://osh.org.il/site/news/news011906.html</t>
  </si>
  <si>
    <t>משך הזמן  בו מתבצעת כל מטלה</t>
  </si>
  <si>
    <t>הזן משך  המטלה  בשעות או דקות (או  גם וגם)</t>
  </si>
  <si>
    <t>(עד שההערה השלמת   זמנים נעלמת)</t>
  </si>
  <si>
    <r>
      <t xml:space="preserve"> </t>
    </r>
    <r>
      <rPr>
        <sz val="9"/>
        <rFont val="Arial"/>
        <family val="2"/>
      </rPr>
      <t>(</t>
    </r>
    <r>
      <rPr>
        <b/>
        <sz val="9"/>
        <rFont val="Arial"/>
        <family val="2"/>
      </rPr>
      <t>DOSE</t>
    </r>
    <r>
      <rPr>
        <b/>
        <sz val="9"/>
        <rFont val="David"/>
        <family val="0"/>
      </rPr>
      <t>)</t>
    </r>
    <r>
      <rPr>
        <sz val="13"/>
        <rFont val="David"/>
        <family val="0"/>
      </rPr>
      <t xml:space="preserve">  מנת  חשיפה באחוזים  </t>
    </r>
  </si>
  <si>
    <t>ניתן  להזין  נתונים רק בעמודות  הלבנות</t>
  </si>
  <si>
    <t>עם הזנת  הנתונים יופיעו  התוצאות הבאות:</t>
  </si>
  <si>
    <t>בריבוי מטלות עדיף השימוש בדוזימטר.</t>
  </si>
  <si>
    <t>זהו מפלס החשיפה למשך המדידה.</t>
  </si>
  <si>
    <t>משך החשיפה המותר - יכול לשמש לצרכי בקרת</t>
  </si>
  <si>
    <t xml:space="preserve">מחשבון  להערכת   חשיפה אישית  לרעש  </t>
  </si>
  <si>
    <t>הגנה: ORI</t>
  </si>
  <si>
    <t>dB(A)</t>
  </si>
  <si>
    <t xml:space="preserve"> %</t>
  </si>
  <si>
    <t xml:space="preserve"> ניתן  להעריך  חשיפה אישית של עובד  לרעש תוך שימוש  בדוזימטר  באמצעות מד רעש.</t>
  </si>
  <si>
    <t xml:space="preserve"> בד"כ השימוש  בדוזימטר  לצורך זה עדיף  אך במקרים רבים ניתן לבצע הערכת חשיפה  אישית באמצעות מד רעש. </t>
  </si>
  <si>
    <t xml:space="preserve"> הקדמה</t>
  </si>
  <si>
    <t xml:space="preserve">  למי  המחשבון מיועד ?</t>
  </si>
  <si>
    <t xml:space="preserve">  נתונים  דרושים לשימוש במחשבון</t>
  </si>
  <si>
    <t xml:space="preserve">  הנחיות  לשימוש במחשבון</t>
  </si>
  <si>
    <t xml:space="preserve"> הערות  חשובות</t>
  </si>
  <si>
    <t xml:space="preserve"> התוצאות</t>
  </si>
  <si>
    <t xml:space="preserve"> הערה</t>
  </si>
  <si>
    <t xml:space="preserve"> נערך  ע"י רון וייזינגר</t>
  </si>
  <si>
    <t xml:space="preserve"> תודה מיוחדת למר מוטי סימני</t>
  </si>
  <si>
    <t>http://www.cdc.gov/niosh/98-126a.html</t>
  </si>
  <si>
    <t xml:space="preserve"> ת"י 5541 אקוסטיקה: קווים מנחים למדידה ולהערכה של חשיפה לרעש בסביבת עבודה</t>
  </si>
  <si>
    <t xml:space="preserve">Recommendations for a Noise Standard </t>
  </si>
  <si>
    <t>NIOSH-</t>
  </si>
  <si>
    <t xml:space="preserve">הנוסחאות   מתוך : </t>
  </si>
  <si>
    <t xml:space="preserve"> מחשבון זה  מאפשר  להעריך חשיפה אישית של עובד  לרעש  מתוצאות בדיקת מפלסי הרעש </t>
  </si>
  <si>
    <t xml:space="preserve">המחשבון מיועד לא רק לבודקי הרעש המבקשים  לחסוך מעצמם את החישובים הלוגריתמיים אלא גם לקהל הממונים ולייתר  העוסקים   והמתעניינים בבדיקות הרעש </t>
  </si>
  <si>
    <t xml:space="preserve"> לצורך  שימוש  במחשבון   נחוצים  הנתונים הבאים:</t>
  </si>
  <si>
    <t xml:space="preserve"> משך מותר</t>
  </si>
  <si>
    <t xml:space="preserve">   מנה</t>
  </si>
  <si>
    <t>לקרא מסמך נלווה - הערכת חשיפה אישית</t>
  </si>
  <si>
    <t xml:space="preserve"> מומלץ </t>
  </si>
  <si>
    <t xml:space="preserve">http://www.osh.org.il/uploadfiles/nl_0604_mahshevon_raash_mismah.pdf </t>
  </si>
  <si>
    <t>https://www.osh.org.il/heb/articles/article,1208/</t>
  </si>
  <si>
    <t xml:space="preserve"> ת"י 9612 - אקוסטיקה: קביעה של רמת חשיפה לרעש בסביבת עבודה - שיטה הנדסית.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</si>
</sst>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  <numFmt numFmtId="165" formatCode="0.000E+00"/>
    <numFmt numFmtId="166" formatCode="0.0E+00"/>
    <numFmt numFmtId="167" formatCode="0.000"/>
    <numFmt numFmtId="168" formatCode="0.000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7">
    <font>
      <sz val="10"/>
      <name val="Arial"/>
      <family val="0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8"/>
      <name val="Arial"/>
      <family val="2"/>
    </font>
    <font>
      <vertAlign val="subscript"/>
      <sz val="11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vertAlign val="superscript"/>
      <sz val="11"/>
      <name val="Arial"/>
      <family val="2"/>
    </font>
    <font>
      <sz val="11"/>
      <color indexed="62"/>
      <name val="Arial"/>
      <family val="2"/>
    </font>
    <font>
      <b/>
      <u val="single"/>
      <sz val="11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8"/>
      <name val="Arial"/>
      <family val="2"/>
    </font>
    <font>
      <b/>
      <sz val="11"/>
      <color indexed="16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4"/>
      <color indexed="12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0"/>
    </font>
    <font>
      <sz val="12"/>
      <color indexed="17"/>
      <name val="Arial"/>
      <family val="0"/>
    </font>
    <font>
      <b/>
      <sz val="12"/>
      <color indexed="17"/>
      <name val="Arial"/>
      <family val="0"/>
    </font>
    <font>
      <sz val="14"/>
      <color indexed="17"/>
      <name val="Arial"/>
      <family val="0"/>
    </font>
    <font>
      <sz val="9"/>
      <color indexed="17"/>
      <name val="Arial"/>
      <family val="0"/>
    </font>
    <font>
      <sz val="11"/>
      <color indexed="8"/>
      <name val="Arial"/>
      <family val="0"/>
    </font>
    <font>
      <b/>
      <vertAlign val="subscript"/>
      <sz val="11"/>
      <color indexed="57"/>
      <name val="Arial"/>
      <family val="2"/>
    </font>
    <font>
      <b/>
      <sz val="11"/>
      <color indexed="57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indexed="17"/>
      <name val="Arial"/>
      <family val="2"/>
    </font>
    <font>
      <b/>
      <sz val="14"/>
      <name val="Arial"/>
      <family val="2"/>
    </font>
    <font>
      <sz val="11"/>
      <color indexed="17"/>
      <name val="Arial"/>
      <family val="2"/>
    </font>
    <font>
      <sz val="13"/>
      <name val="David"/>
      <family val="0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.5"/>
      <color indexed="8"/>
      <name val="Arial (Hebrew)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David"/>
      <family val="0"/>
    </font>
    <font>
      <sz val="11"/>
      <color indexed="21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8"/>
      <color indexed="9"/>
      <name val="Arial"/>
      <family val="0"/>
    </font>
    <font>
      <sz val="10"/>
      <color indexed="9"/>
      <name val="Arial"/>
      <family val="0"/>
    </font>
    <font>
      <b/>
      <sz val="11"/>
      <color indexed="21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17"/>
      <name val="Arial"/>
      <family val="0"/>
    </font>
    <font>
      <b/>
      <sz val="11"/>
      <color indexed="17"/>
      <name val="Miria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</fills>
  <borders count="8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0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53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53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18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18"/>
      </top>
      <bottom style="thin">
        <color indexed="57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7"/>
      </right>
      <top>
        <color indexed="63"/>
      </top>
      <bottom style="thin"/>
    </border>
    <border>
      <left>
        <color indexed="63"/>
      </left>
      <right style="thin">
        <color indexed="53"/>
      </right>
      <top style="medium">
        <color indexed="18"/>
      </top>
      <bottom style="thin"/>
    </border>
    <border>
      <left style="thin">
        <color indexed="53"/>
      </left>
      <right>
        <color indexed="63"/>
      </right>
      <top style="thin">
        <color indexed="5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double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57"/>
      </top>
      <bottom>
        <color indexed="63"/>
      </bottom>
    </border>
    <border>
      <left>
        <color indexed="63"/>
      </left>
      <right style="dashed">
        <color indexed="18"/>
      </right>
      <top>
        <color indexed="63"/>
      </top>
      <bottom style="dashed">
        <color indexed="18"/>
      </bottom>
    </border>
    <border>
      <left style="dashed">
        <color indexed="18"/>
      </left>
      <right style="dashed">
        <color indexed="18"/>
      </right>
      <top>
        <color indexed="63"/>
      </top>
      <bottom style="dashed">
        <color indexed="18"/>
      </bottom>
    </border>
    <border>
      <left style="dashed">
        <color indexed="18"/>
      </left>
      <right>
        <color indexed="63"/>
      </right>
      <top>
        <color indexed="63"/>
      </top>
      <bottom style="dashed">
        <color indexed="18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 style="dashed">
        <color indexed="18"/>
      </right>
      <top style="dashed">
        <color indexed="18"/>
      </top>
      <bottom style="dashed">
        <color indexed="18"/>
      </bottom>
    </border>
    <border>
      <left style="dashed">
        <color indexed="18"/>
      </left>
      <right style="dashed">
        <color indexed="18"/>
      </right>
      <top style="dashed">
        <color indexed="18"/>
      </top>
      <bottom style="dashed">
        <color indexed="18"/>
      </bottom>
    </border>
    <border>
      <left style="dashed">
        <color indexed="18"/>
      </left>
      <right>
        <color indexed="63"/>
      </right>
      <top style="dashed">
        <color indexed="18"/>
      </top>
      <bottom style="dashed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dashed">
        <color indexed="18"/>
      </right>
      <top style="dashed">
        <color indexed="18"/>
      </top>
      <bottom style="thin">
        <color indexed="57"/>
      </bottom>
    </border>
    <border>
      <left style="dashed">
        <color indexed="18"/>
      </left>
      <right style="dashed">
        <color indexed="18"/>
      </right>
      <top style="dashed">
        <color indexed="18"/>
      </top>
      <bottom style="thin">
        <color indexed="57"/>
      </bottom>
    </border>
    <border>
      <left style="dashed">
        <color indexed="18"/>
      </left>
      <right>
        <color indexed="63"/>
      </right>
      <top style="dashed">
        <color indexed="18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57"/>
      </bottom>
    </border>
    <border>
      <left>
        <color indexed="63"/>
      </left>
      <right style="dashed">
        <color indexed="18"/>
      </right>
      <top style="dashed">
        <color indexed="18"/>
      </top>
      <bottom style="thin"/>
    </border>
    <border>
      <left style="dashed">
        <color indexed="18"/>
      </left>
      <right style="dashed">
        <color indexed="18"/>
      </right>
      <top style="dashed">
        <color indexed="18"/>
      </top>
      <bottom style="thin"/>
    </border>
    <border>
      <left style="dashed">
        <color indexed="18"/>
      </left>
      <right>
        <color indexed="63"/>
      </right>
      <top style="dashed">
        <color indexed="18"/>
      </top>
      <bottom style="thin"/>
    </border>
    <border>
      <left>
        <color indexed="63"/>
      </left>
      <right>
        <color indexed="63"/>
      </right>
      <top style="thin">
        <color indexed="18"/>
      </top>
      <bottom style="thin"/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medium">
        <color indexed="5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double">
        <color indexed="21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>
        <color indexed="63"/>
      </right>
      <top style="double">
        <color indexed="21"/>
      </top>
      <bottom>
        <color indexed="63"/>
      </bottom>
    </border>
    <border>
      <left style="double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21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41" fontId="0" fillId="0" borderId="0" applyFont="0" applyFill="0" applyBorder="0" applyAlignment="0" applyProtection="0"/>
    <xf numFmtId="0" fontId="73" fillId="30" borderId="2" applyNumberFormat="0" applyAlignment="0" applyProtection="0"/>
    <xf numFmtId="0" fontId="74" fillId="31" borderId="0" applyNumberFormat="0" applyBorder="0" applyAlignment="0" applyProtection="0"/>
    <xf numFmtId="0" fontId="75" fillId="32" borderId="8" applyNumberFormat="0" applyAlignment="0" applyProtection="0"/>
    <xf numFmtId="0" fontId="76" fillId="0" borderId="9" applyNumberFormat="0" applyFill="0" applyAlignment="0" applyProtection="0"/>
  </cellStyleXfs>
  <cellXfs count="326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2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2" fontId="1" fillId="0" borderId="0" xfId="0" applyNumberFormat="1" applyFont="1" applyFill="1" applyBorder="1" applyAlignment="1">
      <alignment/>
    </xf>
    <xf numFmtId="12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/>
      <protection/>
    </xf>
    <xf numFmtId="1" fontId="12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9" fontId="1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9" fillId="0" borderId="0" xfId="0" applyNumberFormat="1" applyFont="1" applyFill="1" applyBorder="1" applyAlignment="1" applyProtection="1">
      <alignment horizontal="right"/>
      <protection/>
    </xf>
    <xf numFmtId="2" fontId="10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shrinkToFit="1"/>
      <protection/>
    </xf>
    <xf numFmtId="0" fontId="1" fillId="33" borderId="0" xfId="0" applyFont="1" applyFill="1" applyBorder="1" applyAlignment="1" applyProtection="1">
      <alignment horizontal="center" shrinkToFit="1"/>
      <protection/>
    </xf>
    <xf numFmtId="0" fontId="6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 shrinkToFit="1"/>
      <protection/>
    </xf>
    <xf numFmtId="0" fontId="1" fillId="33" borderId="13" xfId="0" applyFont="1" applyFill="1" applyBorder="1" applyAlignment="1" applyProtection="1">
      <alignment horizontal="center" shrinkToFit="1"/>
      <protection/>
    </xf>
    <xf numFmtId="1" fontId="11" fillId="33" borderId="0" xfId="0" applyNumberFormat="1" applyFont="1" applyFill="1" applyBorder="1" applyAlignment="1" applyProtection="1">
      <alignment/>
      <protection/>
    </xf>
    <xf numFmtId="2" fontId="2" fillId="33" borderId="0" xfId="0" applyNumberFormat="1" applyFont="1" applyFill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/>
      <protection/>
    </xf>
    <xf numFmtId="164" fontId="12" fillId="33" borderId="0" xfId="0" applyNumberFormat="1" applyFont="1" applyFill="1" applyBorder="1" applyAlignment="1" applyProtection="1">
      <alignment/>
      <protection/>
    </xf>
    <xf numFmtId="1" fontId="12" fillId="33" borderId="0" xfId="0" applyNumberFormat="1" applyFont="1" applyFill="1" applyBorder="1" applyAlignment="1" applyProtection="1">
      <alignment/>
      <protection/>
    </xf>
    <xf numFmtId="2" fontId="2" fillId="33" borderId="0" xfId="0" applyNumberFormat="1" applyFont="1" applyFill="1" applyBorder="1" applyAlignment="1" applyProtection="1">
      <alignment/>
      <protection/>
    </xf>
    <xf numFmtId="1" fontId="1" fillId="33" borderId="14" xfId="0" applyNumberFormat="1" applyFont="1" applyFill="1" applyBorder="1" applyAlignment="1" applyProtection="1">
      <alignment/>
      <protection/>
    </xf>
    <xf numFmtId="1" fontId="1" fillId="33" borderId="15" xfId="0" applyNumberFormat="1" applyFont="1" applyFill="1" applyBorder="1" applyAlignment="1" applyProtection="1">
      <alignment/>
      <protection/>
    </xf>
    <xf numFmtId="2" fontId="9" fillId="33" borderId="0" xfId="0" applyNumberFormat="1" applyFont="1" applyFill="1" applyBorder="1" applyAlignment="1" applyProtection="1">
      <alignment horizontal="right"/>
      <protection/>
    </xf>
    <xf numFmtId="2" fontId="10" fillId="33" borderId="0" xfId="0" applyNumberFormat="1" applyFont="1" applyFill="1" applyBorder="1" applyAlignment="1" applyProtection="1">
      <alignment/>
      <protection/>
    </xf>
    <xf numFmtId="2" fontId="2" fillId="33" borderId="16" xfId="0" applyNumberFormat="1" applyFont="1" applyFill="1" applyBorder="1" applyAlignment="1" applyProtection="1">
      <alignment/>
      <protection/>
    </xf>
    <xf numFmtId="2" fontId="2" fillId="33" borderId="17" xfId="0" applyNumberFormat="1" applyFont="1" applyFill="1" applyBorder="1" applyAlignment="1" applyProtection="1">
      <alignment/>
      <protection/>
    </xf>
    <xf numFmtId="2" fontId="2" fillId="33" borderId="18" xfId="0" applyNumberFormat="1" applyFont="1" applyFill="1" applyBorder="1" applyAlignment="1" applyProtection="1">
      <alignment/>
      <protection/>
    </xf>
    <xf numFmtId="2" fontId="2" fillId="33" borderId="19" xfId="0" applyNumberFormat="1" applyFont="1" applyFill="1" applyBorder="1" applyAlignment="1" applyProtection="1">
      <alignment/>
      <protection/>
    </xf>
    <xf numFmtId="2" fontId="2" fillId="33" borderId="20" xfId="0" applyNumberFormat="1" applyFont="1" applyFill="1" applyBorder="1" applyAlignment="1" applyProtection="1">
      <alignment/>
      <protection/>
    </xf>
    <xf numFmtId="2" fontId="2" fillId="33" borderId="21" xfId="0" applyNumberFormat="1" applyFont="1" applyFill="1" applyBorder="1" applyAlignment="1" applyProtection="1">
      <alignment/>
      <protection/>
    </xf>
    <xf numFmtId="1" fontId="11" fillId="33" borderId="22" xfId="0" applyNumberFormat="1" applyFont="1" applyFill="1" applyBorder="1" applyAlignment="1" applyProtection="1">
      <alignment/>
      <protection/>
    </xf>
    <xf numFmtId="2" fontId="11" fillId="33" borderId="23" xfId="0" applyNumberFormat="1" applyFont="1" applyFill="1" applyBorder="1" applyAlignment="1" applyProtection="1">
      <alignment/>
      <protection/>
    </xf>
    <xf numFmtId="1" fontId="1" fillId="33" borderId="0" xfId="0" applyNumberFormat="1" applyFont="1" applyFill="1" applyBorder="1" applyAlignment="1" applyProtection="1">
      <alignment/>
      <protection/>
    </xf>
    <xf numFmtId="164" fontId="12" fillId="33" borderId="24" xfId="0" applyNumberFormat="1" applyFont="1" applyFill="1" applyBorder="1" applyAlignment="1" applyProtection="1">
      <alignment/>
      <protection/>
    </xf>
    <xf numFmtId="2" fontId="2" fillId="33" borderId="24" xfId="0" applyNumberFormat="1" applyFont="1" applyFill="1" applyBorder="1" applyAlignment="1" applyProtection="1">
      <alignment/>
      <protection/>
    </xf>
    <xf numFmtId="2" fontId="9" fillId="33" borderId="24" xfId="0" applyNumberFormat="1" applyFont="1" applyFill="1" applyBorder="1" applyAlignment="1" applyProtection="1">
      <alignment horizontal="right"/>
      <protection/>
    </xf>
    <xf numFmtId="2" fontId="10" fillId="33" borderId="25" xfId="0" applyNumberFormat="1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shrinkToFit="1"/>
      <protection/>
    </xf>
    <xf numFmtId="0" fontId="1" fillId="33" borderId="26" xfId="0" applyFont="1" applyFill="1" applyBorder="1" applyAlignment="1" applyProtection="1">
      <alignment horizontal="center"/>
      <protection/>
    </xf>
    <xf numFmtId="1" fontId="11" fillId="33" borderId="27" xfId="0" applyNumberFormat="1" applyFont="1" applyFill="1" applyBorder="1" applyAlignment="1" applyProtection="1">
      <alignment/>
      <protection/>
    </xf>
    <xf numFmtId="2" fontId="2" fillId="33" borderId="26" xfId="0" applyNumberFormat="1" applyFont="1" applyFill="1" applyBorder="1" applyAlignment="1" applyProtection="1">
      <alignment/>
      <protection/>
    </xf>
    <xf numFmtId="9" fontId="12" fillId="33" borderId="26" xfId="0" applyNumberFormat="1" applyFont="1" applyFill="1" applyBorder="1" applyAlignment="1" applyProtection="1">
      <alignment/>
      <protection/>
    </xf>
    <xf numFmtId="1" fontId="11" fillId="33" borderId="28" xfId="0" applyNumberFormat="1" applyFont="1" applyFill="1" applyBorder="1" applyAlignment="1" applyProtection="1">
      <alignment/>
      <protection/>
    </xf>
    <xf numFmtId="2" fontId="2" fillId="33" borderId="29" xfId="0" applyNumberFormat="1" applyFont="1" applyFill="1" applyBorder="1" applyAlignment="1" applyProtection="1">
      <alignment/>
      <protection/>
    </xf>
    <xf numFmtId="1" fontId="3" fillId="33" borderId="28" xfId="0" applyNumberFormat="1" applyFont="1" applyFill="1" applyBorder="1" applyAlignment="1" applyProtection="1">
      <alignment/>
      <protection/>
    </xf>
    <xf numFmtId="1" fontId="3" fillId="33" borderId="22" xfId="0" applyNumberFormat="1" applyFont="1" applyFill="1" applyBorder="1" applyAlignment="1" applyProtection="1">
      <alignment/>
      <protection/>
    </xf>
    <xf numFmtId="2" fontId="3" fillId="33" borderId="22" xfId="0" applyNumberFormat="1" applyFont="1" applyFill="1" applyBorder="1" applyAlignment="1" applyProtection="1">
      <alignment/>
      <protection/>
    </xf>
    <xf numFmtId="2" fontId="2" fillId="33" borderId="22" xfId="0" applyNumberFormat="1" applyFont="1" applyFill="1" applyBorder="1" applyAlignment="1" applyProtection="1">
      <alignment/>
      <protection/>
    </xf>
    <xf numFmtId="1" fontId="2" fillId="33" borderId="22" xfId="0" applyNumberFormat="1" applyFont="1" applyFill="1" applyBorder="1" applyAlignment="1" applyProtection="1">
      <alignment/>
      <protection/>
    </xf>
    <xf numFmtId="1" fontId="8" fillId="33" borderId="22" xfId="0" applyNumberFormat="1" applyFont="1" applyFill="1" applyBorder="1" applyAlignment="1" applyProtection="1">
      <alignment horizontal="center"/>
      <protection/>
    </xf>
    <xf numFmtId="1" fontId="2" fillId="33" borderId="22" xfId="0" applyNumberFormat="1" applyFont="1" applyFill="1" applyBorder="1" applyAlignment="1" applyProtection="1">
      <alignment horizontal="center"/>
      <protection/>
    </xf>
    <xf numFmtId="2" fontId="2" fillId="33" borderId="30" xfId="0" applyNumberFormat="1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/>
      <protection/>
    </xf>
    <xf numFmtId="164" fontId="19" fillId="33" borderId="0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/>
      <protection/>
    </xf>
    <xf numFmtId="2" fontId="2" fillId="33" borderId="0" xfId="0" applyNumberFormat="1" applyFont="1" applyFill="1" applyBorder="1" applyAlignment="1" applyProtection="1">
      <alignment/>
      <protection/>
    </xf>
    <xf numFmtId="164" fontId="12" fillId="33" borderId="31" xfId="0" applyNumberFormat="1" applyFont="1" applyFill="1" applyBorder="1" applyAlignment="1" applyProtection="1">
      <alignment/>
      <protection/>
    </xf>
    <xf numFmtId="1" fontId="12" fillId="33" borderId="31" xfId="0" applyNumberFormat="1" applyFont="1" applyFill="1" applyBorder="1" applyAlignment="1" applyProtection="1">
      <alignment/>
      <protection/>
    </xf>
    <xf numFmtId="164" fontId="12" fillId="33" borderId="32" xfId="0" applyNumberFormat="1" applyFont="1" applyFill="1" applyBorder="1" applyAlignment="1" applyProtection="1">
      <alignment/>
      <protection/>
    </xf>
    <xf numFmtId="0" fontId="1" fillId="33" borderId="30" xfId="0" applyFont="1" applyFill="1" applyBorder="1" applyAlignment="1" applyProtection="1">
      <alignment horizontal="center"/>
      <protection/>
    </xf>
    <xf numFmtId="2" fontId="11" fillId="33" borderId="26" xfId="0" applyNumberFormat="1" applyFont="1" applyFill="1" applyBorder="1" applyAlignment="1" applyProtection="1">
      <alignment/>
      <protection/>
    </xf>
    <xf numFmtId="2" fontId="3" fillId="33" borderId="30" xfId="0" applyNumberFormat="1" applyFont="1" applyFill="1" applyBorder="1" applyAlignment="1" applyProtection="1">
      <alignment/>
      <protection/>
    </xf>
    <xf numFmtId="2" fontId="2" fillId="33" borderId="33" xfId="0" applyNumberFormat="1" applyFont="1" applyFill="1" applyBorder="1" applyAlignment="1" applyProtection="1">
      <alignment/>
      <protection/>
    </xf>
    <xf numFmtId="1" fontId="2" fillId="33" borderId="17" xfId="0" applyNumberFormat="1" applyFont="1" applyFill="1" applyBorder="1" applyAlignment="1" applyProtection="1">
      <alignment/>
      <protection/>
    </xf>
    <xf numFmtId="1" fontId="11" fillId="33" borderId="34" xfId="0" applyNumberFormat="1" applyFont="1" applyFill="1" applyBorder="1" applyAlignment="1" applyProtection="1">
      <alignment/>
      <protection/>
    </xf>
    <xf numFmtId="2" fontId="11" fillId="33" borderId="35" xfId="0" applyNumberFormat="1" applyFont="1" applyFill="1" applyBorder="1" applyAlignment="1" applyProtection="1">
      <alignment/>
      <protection/>
    </xf>
    <xf numFmtId="2" fontId="2" fillId="33" borderId="34" xfId="0" applyNumberFormat="1" applyFont="1" applyFill="1" applyBorder="1" applyAlignment="1" applyProtection="1">
      <alignment/>
      <protection/>
    </xf>
    <xf numFmtId="1" fontId="2" fillId="33" borderId="34" xfId="0" applyNumberFormat="1" applyFont="1" applyFill="1" applyBorder="1" applyAlignment="1" applyProtection="1">
      <alignment/>
      <protection/>
    </xf>
    <xf numFmtId="2" fontId="2" fillId="33" borderId="34" xfId="0" applyNumberFormat="1" applyFont="1" applyFill="1" applyBorder="1" applyAlignment="1" applyProtection="1">
      <alignment/>
      <protection/>
    </xf>
    <xf numFmtId="2" fontId="2" fillId="33" borderId="36" xfId="0" applyNumberFormat="1" applyFont="1" applyFill="1" applyBorder="1" applyAlignment="1" applyProtection="1">
      <alignment/>
      <protection/>
    </xf>
    <xf numFmtId="1" fontId="2" fillId="33" borderId="37" xfId="0" applyNumberFormat="1" applyFont="1" applyFill="1" applyBorder="1" applyAlignment="1" applyProtection="1">
      <alignment/>
      <protection/>
    </xf>
    <xf numFmtId="1" fontId="3" fillId="33" borderId="38" xfId="0" applyNumberFormat="1" applyFont="1" applyFill="1" applyBorder="1" applyAlignment="1" applyProtection="1">
      <alignment/>
      <protection/>
    </xf>
    <xf numFmtId="1" fontId="3" fillId="33" borderId="39" xfId="0" applyNumberFormat="1" applyFont="1" applyFill="1" applyBorder="1" applyAlignment="1" applyProtection="1">
      <alignment/>
      <protection/>
    </xf>
    <xf numFmtId="2" fontId="3" fillId="33" borderId="40" xfId="0" applyNumberFormat="1" applyFont="1" applyFill="1" applyBorder="1" applyAlignment="1" applyProtection="1">
      <alignment/>
      <protection/>
    </xf>
    <xf numFmtId="2" fontId="2" fillId="33" borderId="41" xfId="0" applyNumberFormat="1" applyFont="1" applyFill="1" applyBorder="1" applyAlignment="1" applyProtection="1">
      <alignment/>
      <protection/>
    </xf>
    <xf numFmtId="1" fontId="2" fillId="33" borderId="42" xfId="0" applyNumberFormat="1" applyFont="1" applyFill="1" applyBorder="1" applyAlignment="1" applyProtection="1">
      <alignment/>
      <protection/>
    </xf>
    <xf numFmtId="1" fontId="1" fillId="33" borderId="43" xfId="0" applyNumberFormat="1" applyFont="1" applyFill="1" applyBorder="1" applyAlignment="1" applyProtection="1">
      <alignment/>
      <protection/>
    </xf>
    <xf numFmtId="2" fontId="29" fillId="33" borderId="0" xfId="0" applyNumberFormat="1" applyFont="1" applyFill="1" applyBorder="1" applyAlignment="1" applyProtection="1">
      <alignment horizontal="right"/>
      <protection/>
    </xf>
    <xf numFmtId="1" fontId="24" fillId="33" borderId="44" xfId="0" applyNumberFormat="1" applyFont="1" applyFill="1" applyBorder="1" applyAlignment="1" applyProtection="1">
      <alignment horizontal="center"/>
      <protection/>
    </xf>
    <xf numFmtId="164" fontId="1" fillId="0" borderId="45" xfId="0" applyNumberFormat="1" applyFont="1" applyFill="1" applyBorder="1" applyAlignment="1" applyProtection="1">
      <alignment horizontal="center"/>
      <protection locked="0"/>
    </xf>
    <xf numFmtId="0" fontId="1" fillId="0" borderId="45" xfId="0" applyFont="1" applyFill="1" applyBorder="1" applyAlignment="1" applyProtection="1">
      <alignment horizontal="center"/>
      <protection locked="0"/>
    </xf>
    <xf numFmtId="1" fontId="1" fillId="0" borderId="46" xfId="0" applyNumberFormat="1" applyFont="1" applyFill="1" applyBorder="1" applyAlignment="1" applyProtection="1">
      <alignment horizontal="right"/>
      <protection locked="0"/>
    </xf>
    <xf numFmtId="0" fontId="1" fillId="0" borderId="47" xfId="0" applyFont="1" applyFill="1" applyBorder="1" applyAlignment="1" applyProtection="1">
      <alignment horizontal="center"/>
      <protection locked="0"/>
    </xf>
    <xf numFmtId="1" fontId="1" fillId="0" borderId="48" xfId="0" applyNumberFormat="1" applyFont="1" applyFill="1" applyBorder="1" applyAlignment="1" applyProtection="1">
      <alignment/>
      <protection/>
    </xf>
    <xf numFmtId="2" fontId="6" fillId="33" borderId="0" xfId="0" applyNumberFormat="1" applyFont="1" applyFill="1" applyBorder="1" applyAlignment="1" applyProtection="1">
      <alignment horizontal="right"/>
      <protection/>
    </xf>
    <xf numFmtId="9" fontId="39" fillId="33" borderId="26" xfId="0" applyNumberFormat="1" applyFont="1" applyFill="1" applyBorder="1" applyAlignment="1" applyProtection="1">
      <alignment/>
      <protection/>
    </xf>
    <xf numFmtId="1" fontId="38" fillId="33" borderId="39" xfId="0" applyNumberFormat="1" applyFont="1" applyFill="1" applyBorder="1" applyAlignment="1" applyProtection="1">
      <alignment horizontal="center"/>
      <protection/>
    </xf>
    <xf numFmtId="1" fontId="38" fillId="33" borderId="44" xfId="0" applyNumberFormat="1" applyFont="1" applyFill="1" applyBorder="1" applyAlignment="1" applyProtection="1">
      <alignment horizontal="center"/>
      <protection/>
    </xf>
    <xf numFmtId="1" fontId="38" fillId="33" borderId="22" xfId="0" applyNumberFormat="1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 locked="0"/>
    </xf>
    <xf numFmtId="164" fontId="1" fillId="0" borderId="44" xfId="0" applyNumberFormat="1" applyFont="1" applyFill="1" applyBorder="1" applyAlignment="1" applyProtection="1">
      <alignment horizontal="center"/>
      <protection locked="0"/>
    </xf>
    <xf numFmtId="0" fontId="1" fillId="0" borderId="44" xfId="0" applyFont="1" applyFill="1" applyBorder="1" applyAlignment="1" applyProtection="1">
      <alignment horizontal="center"/>
      <protection locked="0"/>
    </xf>
    <xf numFmtId="1" fontId="1" fillId="0" borderId="44" xfId="0" applyNumberFormat="1" applyFont="1" applyFill="1" applyBorder="1" applyAlignment="1" applyProtection="1">
      <alignment horizontal="right"/>
      <protection locked="0"/>
    </xf>
    <xf numFmtId="1" fontId="1" fillId="0" borderId="44" xfId="0" applyNumberFormat="1" applyFont="1" applyFill="1" applyBorder="1" applyAlignment="1" applyProtection="1">
      <alignment horizontal="center"/>
      <protection locked="0"/>
    </xf>
    <xf numFmtId="9" fontId="40" fillId="33" borderId="26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26" fillId="33" borderId="5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0" fontId="1" fillId="33" borderId="5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/>
    </xf>
    <xf numFmtId="0" fontId="18" fillId="33" borderId="50" xfId="0" applyFont="1" applyFill="1" applyBorder="1" applyAlignment="1" applyProtection="1">
      <alignment/>
      <protection/>
    </xf>
    <xf numFmtId="0" fontId="0" fillId="33" borderId="50" xfId="0" applyFill="1" applyBorder="1" applyAlignment="1" applyProtection="1">
      <alignment/>
      <protection/>
    </xf>
    <xf numFmtId="0" fontId="1" fillId="33" borderId="5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16" fillId="33" borderId="34" xfId="0" applyFont="1" applyFill="1" applyBorder="1" applyAlignment="1" applyProtection="1">
      <alignment/>
      <protection/>
    </xf>
    <xf numFmtId="0" fontId="22" fillId="33" borderId="50" xfId="0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16" fillId="33" borderId="27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21" fillId="33" borderId="26" xfId="0" applyFont="1" applyFill="1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16" fillId="33" borderId="26" xfId="0" applyFont="1" applyFill="1" applyBorder="1" applyAlignment="1" applyProtection="1">
      <alignment horizontal="center"/>
      <protection/>
    </xf>
    <xf numFmtId="0" fontId="1" fillId="33" borderId="5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1" fontId="1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/>
      <protection/>
    </xf>
    <xf numFmtId="166" fontId="1" fillId="33" borderId="0" xfId="0" applyNumberFormat="1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right"/>
      <protection/>
    </xf>
    <xf numFmtId="1" fontId="1" fillId="33" borderId="0" xfId="0" applyNumberFormat="1" applyFont="1" applyFill="1" applyBorder="1" applyAlignment="1" applyProtection="1">
      <alignment horizontal="right"/>
      <protection/>
    </xf>
    <xf numFmtId="0" fontId="1" fillId="33" borderId="26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horizontal="right" shrinkToFit="1"/>
      <protection/>
    </xf>
    <xf numFmtId="0" fontId="1" fillId="33" borderId="28" xfId="0" applyFont="1" applyFill="1" applyBorder="1" applyAlignment="1" applyProtection="1">
      <alignment horizontal="right"/>
      <protection/>
    </xf>
    <xf numFmtId="0" fontId="1" fillId="33" borderId="22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right"/>
      <protection/>
    </xf>
    <xf numFmtId="1" fontId="1" fillId="33" borderId="22" xfId="0" applyNumberFormat="1" applyFont="1" applyFill="1" applyBorder="1" applyAlignment="1" applyProtection="1">
      <alignment horizontal="center"/>
      <protection/>
    </xf>
    <xf numFmtId="1" fontId="1" fillId="33" borderId="22" xfId="0" applyNumberFormat="1" applyFont="1" applyFill="1" applyBorder="1" applyAlignment="1" applyProtection="1">
      <alignment horizontal="right"/>
      <protection/>
    </xf>
    <xf numFmtId="0" fontId="1" fillId="33" borderId="46" xfId="0" applyFont="1" applyFill="1" applyBorder="1" applyAlignment="1" applyProtection="1">
      <alignment horizontal="right"/>
      <protection/>
    </xf>
    <xf numFmtId="12" fontId="1" fillId="33" borderId="34" xfId="0" applyNumberFormat="1" applyFont="1" applyFill="1" applyBorder="1" applyAlignment="1" applyProtection="1">
      <alignment/>
      <protection/>
    </xf>
    <xf numFmtId="12" fontId="1" fillId="33" borderId="34" xfId="0" applyNumberFormat="1" applyFont="1" applyFill="1" applyBorder="1" applyAlignment="1" applyProtection="1">
      <alignment/>
      <protection/>
    </xf>
    <xf numFmtId="0" fontId="1" fillId="33" borderId="34" xfId="0" applyFont="1" applyFill="1" applyBorder="1" applyAlignment="1" applyProtection="1">
      <alignment/>
      <protection/>
    </xf>
    <xf numFmtId="0" fontId="1" fillId="33" borderId="35" xfId="0" applyFont="1" applyFill="1" applyBorder="1" applyAlignment="1" applyProtection="1">
      <alignment/>
      <protection/>
    </xf>
    <xf numFmtId="2" fontId="1" fillId="33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2" fontId="1" fillId="33" borderId="0" xfId="0" applyNumberFormat="1" applyFont="1" applyFill="1" applyBorder="1" applyAlignment="1" applyProtection="1">
      <alignment/>
      <protection/>
    </xf>
    <xf numFmtId="12" fontId="1" fillId="33" borderId="0" xfId="0" applyNumberFormat="1" applyFont="1" applyFill="1" applyBorder="1" applyAlignment="1" applyProtection="1">
      <alignment/>
      <protection/>
    </xf>
    <xf numFmtId="0" fontId="1" fillId="33" borderId="51" xfId="0" applyNumberFormat="1" applyFont="1" applyFill="1" applyBorder="1" applyAlignment="1" applyProtection="1">
      <alignment horizontal="center" readingOrder="2"/>
      <protection/>
    </xf>
    <xf numFmtId="0" fontId="1" fillId="33" borderId="26" xfId="0" applyNumberFormat="1" applyFont="1" applyFill="1" applyBorder="1" applyAlignment="1" applyProtection="1">
      <alignment horizontal="center"/>
      <protection/>
    </xf>
    <xf numFmtId="164" fontId="11" fillId="33" borderId="0" xfId="0" applyNumberFormat="1" applyFont="1" applyFill="1" applyBorder="1" applyAlignment="1" applyProtection="1">
      <alignment/>
      <protection/>
    </xf>
    <xf numFmtId="1" fontId="11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29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right"/>
      <protection/>
    </xf>
    <xf numFmtId="12" fontId="1" fillId="33" borderId="22" xfId="0" applyNumberFormat="1" applyFont="1" applyFill="1" applyBorder="1" applyAlignment="1" applyProtection="1">
      <alignment/>
      <protection/>
    </xf>
    <xf numFmtId="12" fontId="1" fillId="33" borderId="22" xfId="0" applyNumberFormat="1" applyFont="1" applyFill="1" applyBorder="1" applyAlignment="1" applyProtection="1">
      <alignment/>
      <protection/>
    </xf>
    <xf numFmtId="164" fontId="1" fillId="33" borderId="22" xfId="0" applyNumberFormat="1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2" fontId="1" fillId="33" borderId="52" xfId="0" applyNumberFormat="1" applyFont="1" applyFill="1" applyBorder="1" applyAlignment="1" applyProtection="1">
      <alignment/>
      <protection/>
    </xf>
    <xf numFmtId="12" fontId="1" fillId="33" borderId="53" xfId="0" applyNumberFormat="1" applyFont="1" applyFill="1" applyBorder="1" applyAlignment="1" applyProtection="1">
      <alignment/>
      <protection/>
    </xf>
    <xf numFmtId="12" fontId="1" fillId="33" borderId="54" xfId="0" applyNumberFormat="1" applyFont="1" applyFill="1" applyBorder="1" applyAlignment="1" applyProtection="1">
      <alignment/>
      <protection/>
    </xf>
    <xf numFmtId="0" fontId="1" fillId="33" borderId="55" xfId="0" applyFont="1" applyFill="1" applyBorder="1" applyAlignment="1" applyProtection="1">
      <alignment horizontal="center" readingOrder="2"/>
      <protection/>
    </xf>
    <xf numFmtId="12" fontId="1" fillId="33" borderId="56" xfId="0" applyNumberFormat="1" applyFont="1" applyFill="1" applyBorder="1" applyAlignment="1" applyProtection="1">
      <alignment/>
      <protection/>
    </xf>
    <xf numFmtId="12" fontId="1" fillId="33" borderId="57" xfId="0" applyNumberFormat="1" applyFont="1" applyFill="1" applyBorder="1" applyAlignment="1" applyProtection="1">
      <alignment/>
      <protection/>
    </xf>
    <xf numFmtId="12" fontId="1" fillId="33" borderId="58" xfId="0" applyNumberFormat="1" applyFont="1" applyFill="1" applyBorder="1" applyAlignment="1" applyProtection="1">
      <alignment/>
      <protection/>
    </xf>
    <xf numFmtId="0" fontId="1" fillId="33" borderId="55" xfId="0" applyFont="1" applyFill="1" applyBorder="1" applyAlignment="1" applyProtection="1">
      <alignment horizontal="center"/>
      <protection/>
    </xf>
    <xf numFmtId="164" fontId="3" fillId="33" borderId="0" xfId="0" applyNumberFormat="1" applyFont="1" applyFill="1" applyBorder="1" applyAlignment="1" applyProtection="1">
      <alignment/>
      <protection/>
    </xf>
    <xf numFmtId="0" fontId="25" fillId="33" borderId="5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59" xfId="0" applyFill="1" applyBorder="1" applyAlignment="1" applyProtection="1">
      <alignment/>
      <protection/>
    </xf>
    <xf numFmtId="12" fontId="1" fillId="33" borderId="60" xfId="0" applyNumberFormat="1" applyFont="1" applyFill="1" applyBorder="1" applyAlignment="1" applyProtection="1">
      <alignment/>
      <protection/>
    </xf>
    <xf numFmtId="12" fontId="1" fillId="33" borderId="61" xfId="0" applyNumberFormat="1" applyFont="1" applyFill="1" applyBorder="1" applyAlignment="1" applyProtection="1">
      <alignment/>
      <protection/>
    </xf>
    <xf numFmtId="12" fontId="1" fillId="33" borderId="62" xfId="0" applyNumberFormat="1" applyFont="1" applyFill="1" applyBorder="1" applyAlignment="1" applyProtection="1">
      <alignment/>
      <protection/>
    </xf>
    <xf numFmtId="0" fontId="13" fillId="33" borderId="63" xfId="0" applyFont="1" applyFill="1" applyBorder="1" applyAlignment="1" applyProtection="1">
      <alignment horizontal="center"/>
      <protection/>
    </xf>
    <xf numFmtId="0" fontId="28" fillId="33" borderId="50" xfId="0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/>
      <protection/>
    </xf>
    <xf numFmtId="0" fontId="1" fillId="33" borderId="38" xfId="0" applyFont="1" applyFill="1" applyBorder="1" applyAlignment="1" applyProtection="1">
      <alignment horizontal="right"/>
      <protection/>
    </xf>
    <xf numFmtId="12" fontId="1" fillId="33" borderId="64" xfId="0" applyNumberFormat="1" applyFont="1" applyFill="1" applyBorder="1" applyAlignment="1" applyProtection="1">
      <alignment/>
      <protection/>
    </xf>
    <xf numFmtId="12" fontId="1" fillId="33" borderId="65" xfId="0" applyNumberFormat="1" applyFont="1" applyFill="1" applyBorder="1" applyAlignment="1" applyProtection="1">
      <alignment/>
      <protection/>
    </xf>
    <xf numFmtId="12" fontId="1" fillId="33" borderId="66" xfId="0" applyNumberFormat="1" applyFont="1" applyFill="1" applyBorder="1" applyAlignment="1" applyProtection="1">
      <alignment/>
      <protection/>
    </xf>
    <xf numFmtId="164" fontId="1" fillId="33" borderId="39" xfId="0" applyNumberFormat="1" applyFont="1" applyFill="1" applyBorder="1" applyAlignment="1" applyProtection="1">
      <alignment horizontal="center"/>
      <protection/>
    </xf>
    <xf numFmtId="0" fontId="1" fillId="33" borderId="39" xfId="0" applyFont="1" applyFill="1" applyBorder="1" applyAlignment="1" applyProtection="1">
      <alignment horizontal="center"/>
      <protection/>
    </xf>
    <xf numFmtId="1" fontId="1" fillId="33" borderId="39" xfId="0" applyNumberFormat="1" applyFont="1" applyFill="1" applyBorder="1" applyAlignment="1" applyProtection="1">
      <alignment horizontal="right"/>
      <protection/>
    </xf>
    <xf numFmtId="0" fontId="13" fillId="33" borderId="67" xfId="0" applyFont="1" applyFill="1" applyBorder="1" applyAlignment="1" applyProtection="1">
      <alignment horizontal="center"/>
      <protection/>
    </xf>
    <xf numFmtId="2" fontId="1" fillId="33" borderId="39" xfId="0" applyNumberFormat="1" applyFont="1" applyFill="1" applyBorder="1" applyAlignment="1" applyProtection="1">
      <alignment/>
      <protection/>
    </xf>
    <xf numFmtId="1" fontId="1" fillId="33" borderId="39" xfId="0" applyNumberFormat="1" applyFont="1" applyFill="1" applyBorder="1" applyAlignment="1" applyProtection="1">
      <alignment/>
      <protection/>
    </xf>
    <xf numFmtId="166" fontId="1" fillId="33" borderId="39" xfId="0" applyNumberFormat="1" applyFont="1" applyFill="1" applyBorder="1" applyAlignment="1" applyProtection="1">
      <alignment/>
      <protection/>
    </xf>
    <xf numFmtId="0" fontId="1" fillId="33" borderId="68" xfId="0" applyFont="1" applyFill="1" applyBorder="1" applyAlignment="1" applyProtection="1">
      <alignment horizontal="right"/>
      <protection/>
    </xf>
    <xf numFmtId="164" fontId="1" fillId="0" borderId="28" xfId="0" applyNumberFormat="1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1" fontId="1" fillId="0" borderId="22" xfId="0" applyNumberFormat="1" applyFont="1" applyFill="1" applyBorder="1" applyAlignment="1" applyProtection="1">
      <alignment horizontal="right"/>
      <protection/>
    </xf>
    <xf numFmtId="0" fontId="15" fillId="33" borderId="0" xfId="0" applyFont="1" applyFill="1" applyBorder="1" applyAlignment="1" applyProtection="1">
      <alignment/>
      <protection/>
    </xf>
    <xf numFmtId="164" fontId="1" fillId="0" borderId="69" xfId="0" applyNumberFormat="1" applyFont="1" applyFill="1" applyBorder="1" applyAlignment="1" applyProtection="1">
      <alignment horizontal="center"/>
      <protection/>
    </xf>
    <xf numFmtId="0" fontId="1" fillId="0" borderId="70" xfId="0" applyFont="1" applyFill="1" applyBorder="1" applyAlignment="1" applyProtection="1">
      <alignment horizontal="center"/>
      <protection/>
    </xf>
    <xf numFmtId="1" fontId="1" fillId="0" borderId="70" xfId="0" applyNumberFormat="1" applyFont="1" applyFill="1" applyBorder="1" applyAlignment="1" applyProtection="1">
      <alignment horizontal="right"/>
      <protection/>
    </xf>
    <xf numFmtId="0" fontId="1" fillId="0" borderId="70" xfId="0" applyFont="1" applyFill="1" applyBorder="1" applyAlignment="1" applyProtection="1">
      <alignment horizontal="center" readingOrder="2"/>
      <protection/>
    </xf>
    <xf numFmtId="0" fontId="8" fillId="33" borderId="24" xfId="0" applyFont="1" applyFill="1" applyBorder="1" applyAlignment="1" applyProtection="1">
      <alignment/>
      <protection/>
    </xf>
    <xf numFmtId="0" fontId="1" fillId="33" borderId="71" xfId="0" applyFont="1" applyFill="1" applyBorder="1" applyAlignment="1" applyProtection="1">
      <alignment horizontal="right"/>
      <protection/>
    </xf>
    <xf numFmtId="12" fontId="1" fillId="33" borderId="72" xfId="0" applyNumberFormat="1" applyFont="1" applyFill="1" applyBorder="1" applyAlignment="1" applyProtection="1">
      <alignment/>
      <protection/>
    </xf>
    <xf numFmtId="12" fontId="1" fillId="33" borderId="72" xfId="0" applyNumberFormat="1" applyFont="1" applyFill="1" applyBorder="1" applyAlignment="1" applyProtection="1">
      <alignment/>
      <protection/>
    </xf>
    <xf numFmtId="164" fontId="1" fillId="0" borderId="73" xfId="0" applyNumberFormat="1" applyFont="1" applyFill="1" applyBorder="1" applyAlignment="1" applyProtection="1">
      <alignment horizontal="center"/>
      <protection/>
    </xf>
    <xf numFmtId="0" fontId="1" fillId="0" borderId="74" xfId="0" applyFont="1" applyFill="1" applyBorder="1" applyAlignment="1" applyProtection="1">
      <alignment horizontal="center"/>
      <protection/>
    </xf>
    <xf numFmtId="1" fontId="1" fillId="0" borderId="74" xfId="0" applyNumberFormat="1" applyFont="1" applyFill="1" applyBorder="1" applyAlignment="1" applyProtection="1">
      <alignment horizontal="right"/>
      <protection/>
    </xf>
    <xf numFmtId="0" fontId="5" fillId="33" borderId="75" xfId="0" applyFont="1" applyFill="1" applyBorder="1" applyAlignment="1" applyProtection="1">
      <alignment horizontal="center"/>
      <protection/>
    </xf>
    <xf numFmtId="0" fontId="5" fillId="33" borderId="25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/>
      <protection/>
    </xf>
    <xf numFmtId="164" fontId="1" fillId="33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12" fontId="1" fillId="0" borderId="0" xfId="0" applyNumberFormat="1" applyFont="1" applyFill="1" applyBorder="1" applyAlignment="1" applyProtection="1">
      <alignment/>
      <protection/>
    </xf>
    <xf numFmtId="12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/>
      <protection/>
    </xf>
    <xf numFmtId="0" fontId="0" fillId="33" borderId="50" xfId="0" applyFont="1" applyFill="1" applyBorder="1" applyAlignment="1" applyProtection="1">
      <alignment/>
      <protection/>
    </xf>
    <xf numFmtId="0" fontId="1" fillId="33" borderId="76" xfId="0" applyFont="1" applyFill="1" applyBorder="1" applyAlignment="1" applyProtection="1">
      <alignment wrapText="1"/>
      <protection/>
    </xf>
    <xf numFmtId="2" fontId="1" fillId="0" borderId="48" xfId="0" applyNumberFormat="1" applyFont="1" applyFill="1" applyBorder="1" applyAlignment="1" applyProtection="1">
      <alignment/>
      <protection/>
    </xf>
    <xf numFmtId="0" fontId="1" fillId="0" borderId="48" xfId="0" applyFont="1" applyFill="1" applyBorder="1" applyAlignment="1" applyProtection="1">
      <alignment/>
      <protection/>
    </xf>
    <xf numFmtId="166" fontId="1" fillId="0" borderId="48" xfId="0" applyNumberFormat="1" applyFont="1" applyFill="1" applyBorder="1" applyAlignment="1" applyProtection="1">
      <alignment/>
      <protection/>
    </xf>
    <xf numFmtId="1" fontId="1" fillId="0" borderId="69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39" xfId="0" applyFont="1" applyFill="1" applyBorder="1" applyAlignment="1" applyProtection="1">
      <alignment/>
      <protection/>
    </xf>
    <xf numFmtId="1" fontId="1" fillId="0" borderId="45" xfId="0" applyNumberFormat="1" applyFont="1" applyFill="1" applyBorder="1" applyAlignment="1" applyProtection="1">
      <alignment horizontal="right"/>
      <protection locked="0"/>
    </xf>
    <xf numFmtId="0" fontId="42" fillId="35" borderId="77" xfId="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0" fillId="35" borderId="50" xfId="0" applyFill="1" applyBorder="1" applyAlignment="1" applyProtection="1">
      <alignment/>
      <protection/>
    </xf>
    <xf numFmtId="0" fontId="1" fillId="35" borderId="50" xfId="0" applyFont="1" applyFill="1" applyBorder="1" applyAlignment="1" applyProtection="1">
      <alignment/>
      <protection/>
    </xf>
    <xf numFmtId="0" fontId="1" fillId="35" borderId="78" xfId="0" applyFont="1" applyFill="1" applyBorder="1" applyAlignment="1" applyProtection="1">
      <alignment/>
      <protection/>
    </xf>
    <xf numFmtId="0" fontId="34" fillId="0" borderId="0" xfId="0" applyFont="1" applyBorder="1" applyAlignment="1">
      <alignment/>
    </xf>
    <xf numFmtId="0" fontId="31" fillId="35" borderId="0" xfId="0" applyFont="1" applyFill="1" applyBorder="1" applyAlignment="1">
      <alignment horizontal="right" readingOrder="2"/>
    </xf>
    <xf numFmtId="0" fontId="1" fillId="35" borderId="0" xfId="0" applyFont="1" applyFill="1" applyBorder="1" applyAlignment="1">
      <alignment horizontal="right"/>
    </xf>
    <xf numFmtId="12" fontId="1" fillId="35" borderId="0" xfId="0" applyNumberFormat="1" applyFont="1" applyFill="1" applyBorder="1" applyAlignment="1">
      <alignment/>
    </xf>
    <xf numFmtId="12" fontId="1" fillId="35" borderId="0" xfId="0" applyNumberFormat="1" applyFont="1" applyFill="1" applyBorder="1" applyAlignment="1">
      <alignment/>
    </xf>
    <xf numFmtId="164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1" fontId="1" fillId="35" borderId="0" xfId="0" applyNumberFormat="1" applyFont="1" applyFill="1" applyBorder="1" applyAlignment="1">
      <alignment horizontal="right"/>
    </xf>
    <xf numFmtId="1" fontId="11" fillId="35" borderId="0" xfId="0" applyNumberFormat="1" applyFont="1" applyFill="1" applyBorder="1" applyAlignment="1" applyProtection="1">
      <alignment/>
      <protection/>
    </xf>
    <xf numFmtId="2" fontId="11" fillId="35" borderId="0" xfId="0" applyNumberFormat="1" applyFont="1" applyFill="1" applyBorder="1" applyAlignment="1" applyProtection="1">
      <alignment/>
      <protection/>
    </xf>
    <xf numFmtId="2" fontId="2" fillId="35" borderId="0" xfId="0" applyNumberFormat="1" applyFont="1" applyFill="1" applyBorder="1" applyAlignment="1" applyProtection="1">
      <alignment/>
      <protection/>
    </xf>
    <xf numFmtId="2" fontId="2" fillId="35" borderId="0" xfId="0" applyNumberFormat="1" applyFont="1" applyFill="1" applyBorder="1" applyAlignment="1" applyProtection="1">
      <alignment/>
      <protection/>
    </xf>
    <xf numFmtId="0" fontId="8" fillId="35" borderId="0" xfId="0" applyFont="1" applyFill="1" applyBorder="1" applyAlignment="1">
      <alignment horizontal="right"/>
    </xf>
    <xf numFmtId="0" fontId="43" fillId="33" borderId="0" xfId="0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0" fontId="35" fillId="33" borderId="78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35" fillId="33" borderId="22" xfId="0" applyFont="1" applyFill="1" applyBorder="1" applyAlignment="1" applyProtection="1">
      <alignment horizontal="center"/>
      <protection/>
    </xf>
    <xf numFmtId="0" fontId="1" fillId="33" borderId="50" xfId="0" applyFont="1" applyFill="1" applyBorder="1" applyAlignment="1" applyProtection="1">
      <alignment horizontal="center"/>
      <protection/>
    </xf>
    <xf numFmtId="49" fontId="1" fillId="33" borderId="5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2" fillId="36" borderId="77" xfId="0" applyFont="1" applyFill="1" applyBorder="1" applyAlignment="1" applyProtection="1">
      <alignment/>
      <protection/>
    </xf>
    <xf numFmtId="0" fontId="0" fillId="36" borderId="77" xfId="0" applyFill="1" applyBorder="1" applyAlignment="1" applyProtection="1">
      <alignment/>
      <protection/>
    </xf>
    <xf numFmtId="0" fontId="0" fillId="36" borderId="50" xfId="0" applyFill="1" applyBorder="1" applyAlignment="1" applyProtection="1">
      <alignment/>
      <protection/>
    </xf>
    <xf numFmtId="164" fontId="11" fillId="33" borderId="0" xfId="0" applyNumberFormat="1" applyFont="1" applyFill="1" applyBorder="1" applyAlignment="1" applyProtection="1">
      <alignment horizontal="center"/>
      <protection/>
    </xf>
    <xf numFmtId="0" fontId="32" fillId="33" borderId="0" xfId="42" applyFont="1" applyFill="1" applyBorder="1" applyAlignment="1" applyProtection="1">
      <alignment/>
      <protection locked="0"/>
    </xf>
    <xf numFmtId="1" fontId="1" fillId="33" borderId="0" xfId="0" applyNumberFormat="1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1" fontId="11" fillId="33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2" fontId="11" fillId="33" borderId="0" xfId="0" applyNumberFormat="1" applyFont="1" applyFill="1" applyBorder="1" applyAlignment="1" applyProtection="1">
      <alignment/>
      <protection locked="0"/>
    </xf>
    <xf numFmtId="2" fontId="2" fillId="33" borderId="0" xfId="0" applyNumberFormat="1" applyFont="1" applyFill="1" applyBorder="1" applyAlignment="1" applyProtection="1">
      <alignment/>
      <protection locked="0"/>
    </xf>
    <xf numFmtId="2" fontId="2" fillId="33" borderId="0" xfId="0" applyNumberFormat="1" applyFont="1" applyFill="1" applyBorder="1" applyAlignment="1" applyProtection="1">
      <alignment/>
      <protection locked="0"/>
    </xf>
    <xf numFmtId="0" fontId="32" fillId="33" borderId="0" xfId="42" applyFill="1" applyBorder="1" applyAlignment="1" applyProtection="1">
      <alignment/>
      <protection locked="0"/>
    </xf>
    <xf numFmtId="1" fontId="11" fillId="33" borderId="48" xfId="0" applyNumberFormat="1" applyFont="1" applyFill="1" applyBorder="1" applyAlignment="1" applyProtection="1">
      <alignment/>
      <protection locked="0"/>
    </xf>
    <xf numFmtId="2" fontId="11" fillId="33" borderId="48" xfId="0" applyNumberFormat="1" applyFont="1" applyFill="1" applyBorder="1" applyAlignment="1" applyProtection="1">
      <alignment/>
      <protection locked="0"/>
    </xf>
    <xf numFmtId="2" fontId="2" fillId="33" borderId="48" xfId="0" applyNumberFormat="1" applyFont="1" applyFill="1" applyBorder="1" applyAlignment="1" applyProtection="1">
      <alignment/>
      <protection locked="0"/>
    </xf>
    <xf numFmtId="164" fontId="32" fillId="33" borderId="48" xfId="42" applyNumberFormat="1" applyFill="1" applyBorder="1" applyAlignment="1" applyProtection="1">
      <alignment horizontal="center"/>
      <protection locked="0"/>
    </xf>
    <xf numFmtId="2" fontId="9" fillId="33" borderId="48" xfId="0" applyNumberFormat="1" applyFont="1" applyFill="1" applyBorder="1" applyAlignment="1" applyProtection="1">
      <alignment horizontal="right"/>
      <protection locked="0"/>
    </xf>
    <xf numFmtId="1" fontId="1" fillId="33" borderId="48" xfId="0" applyNumberFormat="1" applyFont="1" applyFill="1" applyBorder="1" applyAlignment="1" applyProtection="1">
      <alignment horizontal="right"/>
      <protection locked="0"/>
    </xf>
    <xf numFmtId="2" fontId="10" fillId="33" borderId="48" xfId="0" applyNumberFormat="1" applyFont="1" applyFill="1" applyBorder="1" applyAlignment="1" applyProtection="1">
      <alignment/>
      <protection locked="0"/>
    </xf>
    <xf numFmtId="2" fontId="2" fillId="33" borderId="48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/>
    </xf>
    <xf numFmtId="0" fontId="27" fillId="33" borderId="46" xfId="0" applyFont="1" applyFill="1" applyBorder="1" applyAlignment="1" applyProtection="1">
      <alignment horizontal="center"/>
      <protection/>
    </xf>
    <xf numFmtId="0" fontId="27" fillId="33" borderId="34" xfId="0" applyFont="1" applyFill="1" applyBorder="1" applyAlignment="1" applyProtection="1">
      <alignment horizontal="center"/>
      <protection/>
    </xf>
    <xf numFmtId="0" fontId="27" fillId="33" borderId="35" xfId="0" applyFont="1" applyFill="1" applyBorder="1" applyAlignment="1" applyProtection="1">
      <alignment horizontal="center"/>
      <protection/>
    </xf>
    <xf numFmtId="1" fontId="1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79" xfId="0" applyBorder="1" applyAlignment="1">
      <alignment/>
    </xf>
    <xf numFmtId="0" fontId="41" fillId="35" borderId="77" xfId="0" applyFont="1" applyFill="1" applyBorder="1" applyAlignment="1" applyProtection="1">
      <alignment horizontal="center"/>
      <protection/>
    </xf>
    <xf numFmtId="0" fontId="42" fillId="35" borderId="77" xfId="0" applyFont="1" applyFill="1" applyBorder="1" applyAlignment="1">
      <alignment/>
    </xf>
    <xf numFmtId="0" fontId="0" fillId="0" borderId="0" xfId="0" applyFont="1" applyBorder="1" applyAlignment="1">
      <alignment/>
    </xf>
    <xf numFmtId="0" fontId="27" fillId="33" borderId="46" xfId="0" applyFont="1" applyFill="1" applyBorder="1" applyAlignment="1" applyProtection="1">
      <alignment horizontal="center"/>
      <protection/>
    </xf>
    <xf numFmtId="0" fontId="27" fillId="0" borderId="34" xfId="0" applyFont="1" applyBorder="1" applyAlignment="1" applyProtection="1">
      <alignment horizontal="center"/>
      <protection/>
    </xf>
    <xf numFmtId="0" fontId="27" fillId="0" borderId="35" xfId="0" applyFont="1" applyBorder="1" applyAlignment="1" applyProtection="1">
      <alignment horizontal="center"/>
      <protection/>
    </xf>
    <xf numFmtId="0" fontId="27" fillId="33" borderId="34" xfId="0" applyFont="1" applyFill="1" applyBorder="1" applyAlignment="1" applyProtection="1">
      <alignment horizontal="center"/>
      <protection/>
    </xf>
    <xf numFmtId="0" fontId="17" fillId="33" borderId="34" xfId="0" applyFont="1" applyFill="1" applyBorder="1" applyAlignment="1" applyProtection="1">
      <alignment horizontal="center"/>
      <protection/>
    </xf>
    <xf numFmtId="0" fontId="17" fillId="0" borderId="34" xfId="0" applyFont="1" applyBorder="1" applyAlignment="1" applyProtection="1">
      <alignment horizontal="center"/>
      <protection/>
    </xf>
    <xf numFmtId="0" fontId="17" fillId="0" borderId="35" xfId="0" applyFont="1" applyBorder="1" applyAlignment="1" applyProtection="1">
      <alignment horizontal="center"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0" fillId="33" borderId="48" xfId="0" applyFont="1" applyFill="1" applyBorder="1" applyAlignment="1" applyProtection="1">
      <alignment/>
      <protection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12">
    <dxf>
      <fill>
        <patternFill>
          <bgColor indexed="42"/>
        </patternFill>
      </fill>
    </dxf>
    <dxf>
      <font>
        <b/>
        <i val="0"/>
        <color indexed="10"/>
      </font>
      <fill>
        <patternFill patternType="solid">
          <bgColor indexed="42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  <border>
        <left/>
        <right/>
        <top/>
        <bottom/>
      </border>
    </dxf>
    <dxf>
      <font>
        <color indexed="10"/>
      </font>
      <fill>
        <patternFill>
          <bgColor indexed="42"/>
        </patternFill>
      </fill>
      <border>
        <left/>
        <right/>
        <top/>
        <bottom/>
      </border>
    </dxf>
    <dxf>
      <font>
        <color indexed="10"/>
      </font>
      <fill>
        <patternFill>
          <bgColor indexed="42"/>
        </patternFill>
      </fill>
      <border>
        <left/>
        <right/>
        <top/>
        <bottom/>
      </border>
    </dxf>
    <dxf>
      <font>
        <color indexed="10"/>
      </font>
      <fill>
        <patternFill>
          <bgColor indexed="26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solid">
          <bgColor indexed="42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  <border>
        <left/>
        <right/>
        <top/>
        <bottom/>
      </border>
    </dxf>
    <dxf>
      <font>
        <color indexed="10"/>
      </font>
      <fill>
        <patternFill>
          <bgColor indexed="42"/>
        </patternFill>
      </fill>
      <border>
        <left/>
        <right/>
        <top/>
        <bottom/>
      </border>
    </dxf>
    <dxf>
      <font>
        <color indexed="10"/>
      </font>
      <fill>
        <patternFill>
          <bgColor indexed="42"/>
        </patternFill>
      </fill>
      <border>
        <left/>
        <right/>
        <top/>
        <bottom/>
      </border>
    </dxf>
    <dxf>
      <font>
        <color indexed="10"/>
      </font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514350</xdr:colOff>
      <xdr:row>2</xdr:row>
      <xdr:rowOff>9525</xdr:rowOff>
    </xdr:from>
    <xdr:to>
      <xdr:col>20</xdr:col>
      <xdr:colOff>419100</xdr:colOff>
      <xdr:row>5</xdr:row>
      <xdr:rowOff>104775</xdr:rowOff>
    </xdr:to>
    <xdr:grpSp>
      <xdr:nvGrpSpPr>
        <xdr:cNvPr id="1" name="Group 15"/>
        <xdr:cNvGrpSpPr>
          <a:grpSpLocks/>
        </xdr:cNvGrpSpPr>
      </xdr:nvGrpSpPr>
      <xdr:grpSpPr>
        <a:xfrm>
          <a:off x="6705600" y="419100"/>
          <a:ext cx="2562225" cy="628650"/>
          <a:chOff x="13964" y="27"/>
          <a:chExt cx="269" cy="66"/>
        </a:xfrm>
        <a:solidFill>
          <a:srgbClr val="FFFFFF"/>
        </a:solidFill>
      </xdr:grpSpPr>
      <xdr:pic>
        <xdr:nvPicPr>
          <xdr:cNvPr id="2" name="Picture 12" descr="לוגו צר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964" y="27"/>
            <a:ext cx="269" cy="66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</xdr:pic>
      <xdr:sp>
        <xdr:nvSpPr>
          <xdr:cNvPr id="3" name="Text Box 13"/>
          <xdr:cNvSpPr txBox="1">
            <a:spLocks noChangeArrowheads="1"/>
          </xdr:cNvSpPr>
        </xdr:nvSpPr>
        <xdr:spPr>
          <a:xfrm>
            <a:off x="13980" y="72"/>
            <a:ext cx="21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המחלקה לגיהות  תעסוקתית</a:t>
            </a:r>
            <a:r>
              <a:rPr lang="en-US" cap="none" sz="1100" b="1" i="0" u="none" baseline="0">
                <a:solidFill>
                  <a:srgbClr val="008000"/>
                </a:solidFill>
                <a:latin typeface="Miriam"/>
                <a:ea typeface="Miriam"/>
                <a:cs typeface="Miriam"/>
              </a:rPr>
              <a:t>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</xdr:colOff>
      <xdr:row>2</xdr:row>
      <xdr:rowOff>9525</xdr:rowOff>
    </xdr:from>
    <xdr:to>
      <xdr:col>20</xdr:col>
      <xdr:colOff>419100</xdr:colOff>
      <xdr:row>7</xdr:row>
      <xdr:rowOff>28575</xdr:rowOff>
    </xdr:to>
    <xdr:pic>
      <xdr:nvPicPr>
        <xdr:cNvPr id="1" name="תמונה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419100"/>
          <a:ext cx="3028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sh.org.il/site/news/news011906.html" TargetMode="External" /><Relationship Id="rId2" Type="http://schemas.openxmlformats.org/officeDocument/2006/relationships/hyperlink" Target="http://www.cdc.gov/niosh/98-126a.html" TargetMode="External" /><Relationship Id="rId3" Type="http://schemas.openxmlformats.org/officeDocument/2006/relationships/hyperlink" Target="http://www.osh.org.il/uploadfiles/nl_0604_mahshevon_raash_mismah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osh.org.il/heb/articles/article,1208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0"/>
  <sheetViews>
    <sheetView showGridLines="0" showZeros="0" rightToLeft="1" showOutlineSymbols="0" zoomScale="75" zoomScaleNormal="75" zoomScalePageLayoutView="0" workbookViewId="0" topLeftCell="A1">
      <selection activeCell="S28" sqref="S28"/>
    </sheetView>
  </sheetViews>
  <sheetFormatPr defaultColWidth="9.140625" defaultRowHeight="13.5" customHeight="1"/>
  <cols>
    <col min="1" max="1" width="1.57421875" style="0" customWidth="1"/>
    <col min="2" max="2" width="7.7109375" style="0" customWidth="1"/>
    <col min="3" max="3" width="41.7109375" style="0" customWidth="1"/>
    <col min="4" max="4" width="3.57421875" style="36" customWidth="1"/>
    <col min="5" max="5" width="24.140625" style="0" hidden="1" customWidth="1"/>
    <col min="6" max="6" width="8.140625" style="0" hidden="1" customWidth="1"/>
    <col min="7" max="7" width="8.28125" style="0" hidden="1" customWidth="1"/>
    <col min="8" max="8" width="8.8515625" style="0" customWidth="1"/>
    <col min="9" max="9" width="6.28125" style="0" customWidth="1"/>
    <col min="10" max="10" width="7.28125" style="0" customWidth="1"/>
    <col min="11" max="11" width="8.57421875" style="0" customWidth="1"/>
    <col min="12" max="12" width="7.28125" style="0" customWidth="1"/>
    <col min="13" max="13" width="8.00390625" style="0" customWidth="1"/>
    <col min="14" max="14" width="8.57421875" style="0" customWidth="1"/>
    <col min="15" max="16" width="9.140625" style="0" hidden="1" customWidth="1"/>
    <col min="17" max="17" width="8.8515625" style="0" customWidth="1"/>
    <col min="18" max="18" width="7.140625" style="0" customWidth="1"/>
    <col min="19" max="19" width="7.28125" style="0" customWidth="1"/>
    <col min="20" max="20" width="9.140625" style="0" hidden="1" customWidth="1"/>
    <col min="21" max="21" width="6.7109375" style="0" customWidth="1"/>
    <col min="22" max="22" width="9.140625" style="0" hidden="1" customWidth="1"/>
    <col min="23" max="23" width="9.28125" style="0" hidden="1" customWidth="1"/>
    <col min="24" max="24" width="14.00390625" style="0" hidden="1" customWidth="1"/>
    <col min="25" max="25" width="9.140625" style="0" hidden="1" customWidth="1"/>
    <col min="26" max="29" width="9.28125" style="0" hidden="1" customWidth="1"/>
    <col min="30" max="30" width="9.140625" style="0" hidden="1" customWidth="1"/>
    <col min="31" max="31" width="1.421875" style="0" customWidth="1"/>
    <col min="33" max="36" width="9.140625" style="0" hidden="1" customWidth="1"/>
    <col min="37" max="37" width="0" style="0" hidden="1" customWidth="1"/>
    <col min="38" max="38" width="9.421875" style="0" hidden="1" customWidth="1"/>
    <col min="39" max="39" width="0" style="0" hidden="1" customWidth="1"/>
  </cols>
  <sheetData>
    <row r="1" spans="2:21" ht="13.5" customHeight="1" thickBot="1">
      <c r="B1" s="125"/>
      <c r="C1" s="125"/>
      <c r="D1" s="3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32" ht="18.75" customHeight="1" thickTop="1">
      <c r="A2" s="257"/>
      <c r="B2" s="314" t="s">
        <v>69</v>
      </c>
      <c r="C2" s="315"/>
      <c r="D2" s="315"/>
      <c r="E2" s="315"/>
      <c r="F2" s="315"/>
      <c r="G2" s="315"/>
      <c r="H2" s="315"/>
      <c r="I2" s="315"/>
      <c r="J2" s="315"/>
      <c r="K2" s="315"/>
      <c r="L2" s="256"/>
      <c r="M2" s="285"/>
      <c r="N2" s="285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7"/>
      <c r="AF2" s="252"/>
    </row>
    <row r="3" spans="1:32" ht="13.5" customHeight="1">
      <c r="A3" s="257"/>
      <c r="B3" s="126" t="s">
        <v>75</v>
      </c>
      <c r="C3" s="127"/>
      <c r="D3" s="128"/>
      <c r="E3" s="128"/>
      <c r="F3" s="129"/>
      <c r="G3" s="129"/>
      <c r="H3" s="129"/>
      <c r="I3" s="129"/>
      <c r="J3" s="129"/>
      <c r="K3" s="129"/>
      <c r="L3" s="129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260"/>
      <c r="AF3" s="253"/>
    </row>
    <row r="4" spans="1:32" ht="13.5" customHeight="1">
      <c r="A4" s="257"/>
      <c r="B4" s="130" t="s">
        <v>73</v>
      </c>
      <c r="C4" s="127"/>
      <c r="D4" s="128"/>
      <c r="E4" s="128"/>
      <c r="F4" s="128"/>
      <c r="G4" s="128"/>
      <c r="H4" s="128"/>
      <c r="I4" s="128"/>
      <c r="J4" s="129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260"/>
      <c r="AF4" s="253"/>
    </row>
    <row r="5" spans="1:32" ht="15" customHeight="1">
      <c r="A5" s="257"/>
      <c r="B5" s="130" t="s">
        <v>74</v>
      </c>
      <c r="C5" s="127"/>
      <c r="D5" s="131"/>
      <c r="E5" s="131"/>
      <c r="F5" s="132"/>
      <c r="G5" s="132"/>
      <c r="H5" s="132"/>
      <c r="I5" s="132"/>
      <c r="J5" s="132"/>
      <c r="K5" s="132"/>
      <c r="L5" s="132"/>
      <c r="M5" s="132"/>
      <c r="N5" s="131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260"/>
      <c r="AF5" s="253"/>
    </row>
    <row r="6" spans="1:32" ht="13.5" customHeight="1">
      <c r="A6" s="257"/>
      <c r="B6" s="311" t="s">
        <v>89</v>
      </c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3"/>
      <c r="N6" s="312"/>
      <c r="O6" s="312"/>
      <c r="P6" s="312"/>
      <c r="Q6" s="312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260"/>
      <c r="AF6" s="253"/>
    </row>
    <row r="7" spans="1:32" ht="20.25" customHeight="1" hidden="1">
      <c r="A7" s="257"/>
      <c r="B7" s="133"/>
      <c r="C7" s="127"/>
      <c r="D7" s="128"/>
      <c r="E7" s="128"/>
      <c r="F7" s="129"/>
      <c r="G7" s="129"/>
      <c r="H7" s="129"/>
      <c r="I7" s="129"/>
      <c r="J7" s="129"/>
      <c r="K7" s="129"/>
      <c r="L7" s="129"/>
      <c r="M7" s="129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260"/>
      <c r="AF7" s="253"/>
    </row>
    <row r="8" spans="1:32" ht="13.5" customHeight="1">
      <c r="A8" s="257"/>
      <c r="B8" s="126" t="s">
        <v>76</v>
      </c>
      <c r="C8" s="127"/>
      <c r="D8" s="128"/>
      <c r="E8" s="128"/>
      <c r="F8" s="129"/>
      <c r="G8" s="129"/>
      <c r="H8" s="129"/>
      <c r="I8" s="129"/>
      <c r="J8" s="129"/>
      <c r="K8" s="129"/>
      <c r="L8" s="129"/>
      <c r="M8" s="129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260"/>
      <c r="AF8" s="253"/>
    </row>
    <row r="9" spans="1:32" ht="13.5" customHeight="1">
      <c r="A9" s="257"/>
      <c r="B9" s="130" t="s">
        <v>90</v>
      </c>
      <c r="C9" s="127"/>
      <c r="D9" s="128"/>
      <c r="E9" s="128"/>
      <c r="F9" s="129"/>
      <c r="G9" s="129"/>
      <c r="H9" s="129"/>
      <c r="I9" s="129"/>
      <c r="J9" s="129"/>
      <c r="K9" s="129"/>
      <c r="L9" s="129"/>
      <c r="M9" s="129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260"/>
      <c r="AF9" s="253"/>
    </row>
    <row r="10" spans="1:32" ht="13.5" customHeight="1" hidden="1">
      <c r="A10" s="257"/>
      <c r="B10" s="134"/>
      <c r="C10" s="127"/>
      <c r="D10" s="128"/>
      <c r="E10" s="128"/>
      <c r="F10" s="129"/>
      <c r="G10" s="129"/>
      <c r="H10" s="129"/>
      <c r="I10" s="129"/>
      <c r="J10" s="129"/>
      <c r="K10" s="129"/>
      <c r="L10" s="129"/>
      <c r="M10" s="129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260"/>
      <c r="AF10" s="253"/>
    </row>
    <row r="11" spans="1:32" ht="13.5" customHeight="1" hidden="1">
      <c r="A11" s="257"/>
      <c r="B11" s="134"/>
      <c r="C11" s="131"/>
      <c r="D11" s="128"/>
      <c r="E11" s="128"/>
      <c r="F11" s="129"/>
      <c r="G11" s="129"/>
      <c r="H11" s="129"/>
      <c r="I11" s="129"/>
      <c r="J11" s="129"/>
      <c r="K11" s="129"/>
      <c r="L11" s="129"/>
      <c r="M11" s="129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260"/>
      <c r="AF11" s="253"/>
    </row>
    <row r="12" spans="1:32" ht="15" customHeight="1">
      <c r="A12" s="257"/>
      <c r="B12" s="135" t="s">
        <v>55</v>
      </c>
      <c r="C12" s="131"/>
      <c r="D12" s="128"/>
      <c r="E12" s="128"/>
      <c r="F12" s="129"/>
      <c r="G12" s="129"/>
      <c r="H12" s="129"/>
      <c r="I12" s="129"/>
      <c r="J12" s="129"/>
      <c r="K12" s="129"/>
      <c r="L12" s="129"/>
      <c r="M12" s="129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260"/>
      <c r="AF12" s="253"/>
    </row>
    <row r="13" spans="1:32" ht="15.75" customHeight="1">
      <c r="A13" s="257"/>
      <c r="B13" s="126" t="s">
        <v>77</v>
      </c>
      <c r="C13" s="136"/>
      <c r="D13" s="317" t="s">
        <v>28</v>
      </c>
      <c r="E13" s="318"/>
      <c r="F13" s="318"/>
      <c r="G13" s="318"/>
      <c r="H13" s="318"/>
      <c r="I13" s="318"/>
      <c r="J13" s="318"/>
      <c r="K13" s="319"/>
      <c r="L13" s="307" t="s">
        <v>40</v>
      </c>
      <c r="M13" s="308"/>
      <c r="N13" s="309"/>
      <c r="O13" s="137"/>
      <c r="P13" s="137"/>
      <c r="Q13" s="320" t="s">
        <v>27</v>
      </c>
      <c r="R13" s="321"/>
      <c r="S13" s="321"/>
      <c r="T13" s="322"/>
      <c r="U13" s="323"/>
      <c r="V13" s="128"/>
      <c r="W13" s="128"/>
      <c r="X13" s="128"/>
      <c r="Y13" s="128"/>
      <c r="Z13" s="128"/>
      <c r="AA13" s="128"/>
      <c r="AB13" s="128"/>
      <c r="AC13" s="128"/>
      <c r="AD13" s="128"/>
      <c r="AE13" s="260"/>
      <c r="AF13" s="253"/>
    </row>
    <row r="14" spans="1:32" ht="16.5" customHeight="1">
      <c r="A14" s="257"/>
      <c r="B14" s="138" t="s">
        <v>91</v>
      </c>
      <c r="C14" s="139"/>
      <c r="D14" s="140"/>
      <c r="E14" s="141" t="s">
        <v>28</v>
      </c>
      <c r="F14" s="141"/>
      <c r="G14" s="141"/>
      <c r="H14" s="142">
        <v>2</v>
      </c>
      <c r="I14" s="324">
        <v>3</v>
      </c>
      <c r="J14" s="324"/>
      <c r="K14" s="143">
        <v>1</v>
      </c>
      <c r="L14" s="144" t="s">
        <v>5</v>
      </c>
      <c r="M14" s="127" t="s">
        <v>1</v>
      </c>
      <c r="N14" s="145"/>
      <c r="O14" s="128"/>
      <c r="P14" s="128"/>
      <c r="Q14" s="127"/>
      <c r="R14" s="127"/>
      <c r="S14" s="279" t="s">
        <v>1</v>
      </c>
      <c r="T14" s="146"/>
      <c r="U14" s="147"/>
      <c r="V14" s="128"/>
      <c r="W14" s="128"/>
      <c r="X14" s="128"/>
      <c r="Y14" s="128"/>
      <c r="Z14" s="128"/>
      <c r="AA14" s="128"/>
      <c r="AB14" s="128"/>
      <c r="AC14" s="128"/>
      <c r="AD14" s="128"/>
      <c r="AE14" s="260"/>
      <c r="AF14" s="253"/>
    </row>
    <row r="15" spans="1:32" s="2" customFormat="1" ht="13.5" customHeight="1" hidden="1" thickBot="1">
      <c r="A15" s="258"/>
      <c r="B15" s="148"/>
      <c r="C15" s="149"/>
      <c r="D15" s="150"/>
      <c r="E15" s="37" t="s">
        <v>29</v>
      </c>
      <c r="F15" s="151"/>
      <c r="G15" s="152"/>
      <c r="H15" s="153"/>
      <c r="I15" s="310" t="s">
        <v>17</v>
      </c>
      <c r="J15" s="310"/>
      <c r="K15" s="68" t="s">
        <v>1</v>
      </c>
      <c r="L15" s="150" t="s">
        <v>5</v>
      </c>
      <c r="M15" s="37" t="s">
        <v>3</v>
      </c>
      <c r="N15" s="68" t="s">
        <v>7</v>
      </c>
      <c r="O15" s="38"/>
      <c r="P15" s="38" t="s">
        <v>1</v>
      </c>
      <c r="Q15" s="38"/>
      <c r="R15" s="38"/>
      <c r="S15" s="39"/>
      <c r="T15" s="39" t="s">
        <v>19</v>
      </c>
      <c r="U15" s="67"/>
      <c r="V15" s="40">
        <v>480</v>
      </c>
      <c r="W15" s="149"/>
      <c r="X15" s="149"/>
      <c r="Y15" s="149"/>
      <c r="Z15" s="149"/>
      <c r="AA15" s="306" t="s">
        <v>15</v>
      </c>
      <c r="AB15" s="149"/>
      <c r="AC15" s="155"/>
      <c r="AD15" s="149"/>
      <c r="AE15" s="261"/>
      <c r="AF15" s="237"/>
    </row>
    <row r="16" spans="1:32" s="2" customFormat="1" ht="13.5" customHeight="1" hidden="1">
      <c r="A16" s="258"/>
      <c r="B16" s="148"/>
      <c r="C16" s="149"/>
      <c r="D16" s="156"/>
      <c r="E16" s="37"/>
      <c r="F16" s="151"/>
      <c r="G16" s="157"/>
      <c r="H16" s="153" t="s">
        <v>0</v>
      </c>
      <c r="I16" s="37" t="s">
        <v>1</v>
      </c>
      <c r="J16" s="158" t="s">
        <v>3</v>
      </c>
      <c r="K16" s="159"/>
      <c r="L16" s="156"/>
      <c r="M16" s="37" t="s">
        <v>5</v>
      </c>
      <c r="N16" s="68" t="s">
        <v>7</v>
      </c>
      <c r="O16" s="37"/>
      <c r="P16" s="37"/>
      <c r="Q16" s="37"/>
      <c r="R16" s="37"/>
      <c r="S16" s="37"/>
      <c r="T16" s="37"/>
      <c r="U16" s="68"/>
      <c r="V16" s="41" t="s">
        <v>8</v>
      </c>
      <c r="W16" s="149"/>
      <c r="X16" s="149"/>
      <c r="Y16" s="149"/>
      <c r="Z16" s="149"/>
      <c r="AA16" s="306"/>
      <c r="AB16" s="149"/>
      <c r="AC16" s="155"/>
      <c r="AD16" s="149"/>
      <c r="AE16" s="261"/>
      <c r="AF16" s="237"/>
    </row>
    <row r="17" spans="1:32" s="2" customFormat="1" ht="13.5" customHeight="1" hidden="1" thickBot="1">
      <c r="A17" s="258"/>
      <c r="B17" s="148"/>
      <c r="C17" s="149"/>
      <c r="D17" s="156"/>
      <c r="E17" s="37"/>
      <c r="F17" s="151"/>
      <c r="G17" s="157"/>
      <c r="H17" s="153"/>
      <c r="I17" s="37"/>
      <c r="J17" s="158"/>
      <c r="K17" s="159"/>
      <c r="L17" s="156"/>
      <c r="M17" s="37"/>
      <c r="N17" s="68"/>
      <c r="O17" s="37"/>
      <c r="P17" s="37"/>
      <c r="Q17" s="37"/>
      <c r="R17" s="37"/>
      <c r="S17" s="37"/>
      <c r="T17" s="37"/>
      <c r="U17" s="68"/>
      <c r="V17" s="41"/>
      <c r="W17" s="149"/>
      <c r="X17" s="149"/>
      <c r="Y17" s="149"/>
      <c r="Z17" s="149"/>
      <c r="AA17" s="306"/>
      <c r="AB17" s="149"/>
      <c r="AC17" s="155"/>
      <c r="AD17" s="149"/>
      <c r="AE17" s="261"/>
      <c r="AF17" s="237"/>
    </row>
    <row r="18" spans="1:32" s="2" customFormat="1" ht="15.75" customHeight="1">
      <c r="A18" s="258"/>
      <c r="B18" s="281">
        <v>1</v>
      </c>
      <c r="C18" s="160" t="s">
        <v>47</v>
      </c>
      <c r="D18" s="156"/>
      <c r="E18" s="149" t="s">
        <v>31</v>
      </c>
      <c r="F18" s="151" t="s">
        <v>10</v>
      </c>
      <c r="G18" s="157" t="s">
        <v>11</v>
      </c>
      <c r="H18" s="149" t="s">
        <v>0</v>
      </c>
      <c r="I18" s="149" t="s">
        <v>30</v>
      </c>
      <c r="J18" s="149"/>
      <c r="K18" s="161" t="s">
        <v>32</v>
      </c>
      <c r="L18" s="156" t="s">
        <v>23</v>
      </c>
      <c r="M18" s="37" t="s">
        <v>6</v>
      </c>
      <c r="N18" s="68" t="s">
        <v>7</v>
      </c>
      <c r="O18" s="37"/>
      <c r="P18" s="37" t="s">
        <v>18</v>
      </c>
      <c r="Q18" s="37" t="s">
        <v>52</v>
      </c>
      <c r="R18" s="37" t="s">
        <v>22</v>
      </c>
      <c r="S18" s="37" t="s">
        <v>6</v>
      </c>
      <c r="T18" s="37"/>
      <c r="U18" s="68" t="s">
        <v>13</v>
      </c>
      <c r="V18" s="42" t="s">
        <v>9</v>
      </c>
      <c r="W18" s="149"/>
      <c r="X18" s="149"/>
      <c r="Y18" s="149"/>
      <c r="Z18" s="149" t="s">
        <v>14</v>
      </c>
      <c r="AA18" s="306"/>
      <c r="AB18" s="149">
        <v>1</v>
      </c>
      <c r="AC18" s="155" t="s">
        <v>12</v>
      </c>
      <c r="AD18" s="149"/>
      <c r="AE18" s="261"/>
      <c r="AF18" s="237"/>
    </row>
    <row r="19" spans="1:32" s="2" customFormat="1" ht="15.75" customHeight="1" thickBot="1">
      <c r="A19" s="258"/>
      <c r="B19" s="281">
        <v>2</v>
      </c>
      <c r="C19" s="160" t="s">
        <v>60</v>
      </c>
      <c r="D19" s="162"/>
      <c r="E19" s="82" t="s">
        <v>20</v>
      </c>
      <c r="F19" s="163"/>
      <c r="G19" s="164"/>
      <c r="H19" s="165" t="s">
        <v>21</v>
      </c>
      <c r="I19" s="82" t="s">
        <v>2</v>
      </c>
      <c r="J19" s="166" t="s">
        <v>4</v>
      </c>
      <c r="K19" s="159" t="s">
        <v>2</v>
      </c>
      <c r="L19" s="162" t="s">
        <v>4</v>
      </c>
      <c r="M19" s="82" t="s">
        <v>4</v>
      </c>
      <c r="N19" s="89"/>
      <c r="O19" s="82"/>
      <c r="P19" s="82"/>
      <c r="Q19" s="280" t="s">
        <v>71</v>
      </c>
      <c r="R19" s="280" t="s">
        <v>71</v>
      </c>
      <c r="S19" s="82" t="s">
        <v>4</v>
      </c>
      <c r="T19" s="82"/>
      <c r="U19" s="89" t="s">
        <v>72</v>
      </c>
      <c r="V19" s="43"/>
      <c r="W19" s="149"/>
      <c r="X19" s="149"/>
      <c r="Y19" s="149"/>
      <c r="Z19" s="149"/>
      <c r="AA19" s="154"/>
      <c r="AB19" s="149"/>
      <c r="AC19" s="155"/>
      <c r="AD19" s="149"/>
      <c r="AE19" s="261" t="s">
        <v>24</v>
      </c>
      <c r="AF19" s="237"/>
    </row>
    <row r="20" spans="1:38" s="2" customFormat="1" ht="16.5" customHeight="1" thickBot="1">
      <c r="A20" s="258"/>
      <c r="B20" s="126" t="s">
        <v>78</v>
      </c>
      <c r="C20" s="139"/>
      <c r="D20" s="167">
        <v>1</v>
      </c>
      <c r="E20" s="168"/>
      <c r="F20" s="169"/>
      <c r="G20" s="168"/>
      <c r="H20" s="120"/>
      <c r="I20" s="121"/>
      <c r="J20" s="122"/>
      <c r="K20" s="119"/>
      <c r="L20" s="44">
        <f aca="true" t="shared" si="0" ref="L20:L26">V20</f>
      </c>
      <c r="M20" s="44">
        <f aca="true" t="shared" si="1" ref="M20:M26">Y20</f>
      </c>
      <c r="N20" s="90">
        <f aca="true" t="shared" si="2" ref="N20:N26">IF(H20="","",V20/M20)</f>
      </c>
      <c r="O20" s="45">
        <f>IF(G20="","",G20-F20)</f>
      </c>
      <c r="P20" s="46"/>
      <c r="Q20" s="170"/>
      <c r="R20" s="170"/>
      <c r="S20" s="170"/>
      <c r="T20" s="170"/>
      <c r="U20" s="171"/>
      <c r="V20" s="50">
        <f aca="true" t="shared" si="3" ref="V20:V28">IF(H20="","",IF(O20="",I20*60+J20,O20*60))</f>
      </c>
      <c r="W20" s="172">
        <f aca="true" t="shared" si="4" ref="W20:W26">H20/3-85/3</f>
        <v>-28.333333333333332</v>
      </c>
      <c r="X20" s="172">
        <f aca="true" t="shared" si="5" ref="X20:X54">POWER(2,W20)</f>
        <v>2.9567648693326865E-09</v>
      </c>
      <c r="Y20" s="172">
        <f aca="true" t="shared" si="6" ref="Y20:Y26">IF(H20="","",480/X20)</f>
      </c>
      <c r="Z20" s="149">
        <f aca="true" t="shared" si="7" ref="Z20:Z28">H20/10</f>
        <v>0</v>
      </c>
      <c r="AA20" s="149">
        <f aca="true" t="shared" si="8" ref="AA20:AA54">POWER(10,Z20)</f>
        <v>1</v>
      </c>
      <c r="AB20" s="149">
        <f aca="true" t="shared" si="9" ref="AB20:AB28">IF(H20="",0,AA20*V20)</f>
        <v>0</v>
      </c>
      <c r="AC20" s="155"/>
      <c r="AD20" s="149"/>
      <c r="AE20" s="261"/>
      <c r="AF20" s="237"/>
      <c r="AL20" s="3" t="e">
        <f>IF($Y$28&lt;60,$Y$28,$Y$28/60)</f>
        <v>#DIV/0!</v>
      </c>
    </row>
    <row r="21" spans="1:38" s="2" customFormat="1" ht="13.5" customHeight="1" thickBot="1">
      <c r="A21" s="258"/>
      <c r="B21" s="148"/>
      <c r="C21" s="173" t="s">
        <v>64</v>
      </c>
      <c r="D21" s="156">
        <v>2</v>
      </c>
      <c r="E21" s="174"/>
      <c r="F21" s="175"/>
      <c r="G21" s="174"/>
      <c r="H21" s="120"/>
      <c r="I21" s="121"/>
      <c r="J21" s="122"/>
      <c r="K21" s="176"/>
      <c r="L21" s="69">
        <f t="shared" si="0"/>
      </c>
      <c r="M21" s="44">
        <f t="shared" si="1"/>
      </c>
      <c r="N21" s="90">
        <f t="shared" si="2"/>
      </c>
      <c r="O21" s="45">
        <f>IF(G21="","",G21-F21)</f>
      </c>
      <c r="P21" s="45"/>
      <c r="Q21" s="49"/>
      <c r="R21" s="49"/>
      <c r="S21" s="49"/>
      <c r="T21" s="49"/>
      <c r="U21" s="70"/>
      <c r="V21" s="51">
        <f t="shared" si="3"/>
      </c>
      <c r="W21" s="172">
        <f t="shared" si="4"/>
        <v>-28.333333333333332</v>
      </c>
      <c r="X21" s="149">
        <f t="shared" si="5"/>
        <v>2.9567648693326865E-09</v>
      </c>
      <c r="Y21" s="62">
        <f t="shared" si="6"/>
      </c>
      <c r="Z21" s="149">
        <f t="shared" si="7"/>
        <v>0</v>
      </c>
      <c r="AA21" s="149">
        <f t="shared" si="8"/>
        <v>1</v>
      </c>
      <c r="AB21" s="149">
        <f t="shared" si="9"/>
        <v>0</v>
      </c>
      <c r="AC21" s="155"/>
      <c r="AD21" s="149"/>
      <c r="AE21" s="261"/>
      <c r="AF21" s="237"/>
      <c r="AL21" s="1" t="e">
        <f>IF($Y$28&lt;60,$Y$28,$Y$28/60)</f>
        <v>#DIV/0!</v>
      </c>
    </row>
    <row r="22" spans="1:35" s="2" customFormat="1" ht="14.25" customHeight="1" thickBot="1">
      <c r="A22" s="258"/>
      <c r="B22" s="282" t="s">
        <v>43</v>
      </c>
      <c r="C22" s="160" t="s">
        <v>33</v>
      </c>
      <c r="D22" s="156">
        <v>3</v>
      </c>
      <c r="E22" s="174"/>
      <c r="F22" s="175"/>
      <c r="G22" s="174"/>
      <c r="H22" s="120"/>
      <c r="I22" s="123"/>
      <c r="J22" s="122"/>
      <c r="K22" s="177"/>
      <c r="L22" s="69">
        <f t="shared" si="0"/>
      </c>
      <c r="M22" s="44">
        <f t="shared" si="1"/>
      </c>
      <c r="N22" s="90">
        <f t="shared" si="2"/>
      </c>
      <c r="O22" s="45"/>
      <c r="P22" s="45"/>
      <c r="Q22" s="178">
        <f>IF(N28=0,"",AG22)</f>
      </c>
      <c r="R22" s="288">
        <f>IF(N28=0,"",AH22)</f>
      </c>
      <c r="S22" s="179">
        <f>IF(N28=0,"",AI22)</f>
      </c>
      <c r="T22" s="85"/>
      <c r="U22" s="115">
        <f>IF(N28=0,"",N28)</f>
      </c>
      <c r="V22" s="51">
        <f t="shared" si="3"/>
      </c>
      <c r="W22" s="172">
        <f t="shared" si="4"/>
        <v>-28.333333333333332</v>
      </c>
      <c r="X22" s="149">
        <f t="shared" si="5"/>
        <v>2.9567648693326865E-09</v>
      </c>
      <c r="Y22" s="62">
        <f t="shared" si="6"/>
      </c>
      <c r="Z22" s="149">
        <f t="shared" si="7"/>
        <v>0</v>
      </c>
      <c r="AA22" s="149">
        <f t="shared" si="8"/>
        <v>1</v>
      </c>
      <c r="AB22" s="149">
        <f t="shared" si="9"/>
        <v>0</v>
      </c>
      <c r="AC22" s="155"/>
      <c r="AD22" s="149"/>
      <c r="AE22" s="261"/>
      <c r="AF22" s="237"/>
      <c r="AG22" s="83" t="e">
        <f>LOG(AC28)*10</f>
        <v>#DIV/0!</v>
      </c>
      <c r="AH22" s="83" t="e">
        <f>AG22+AC24</f>
        <v>#DIV/0!</v>
      </c>
      <c r="AI22" s="84" t="e">
        <f>Y28</f>
        <v>#DIV/0!</v>
      </c>
    </row>
    <row r="23" spans="1:32" s="2" customFormat="1" ht="13.5" customHeight="1" thickBot="1">
      <c r="A23" s="258"/>
      <c r="B23" s="281">
        <v>2</v>
      </c>
      <c r="C23" s="160" t="s">
        <v>34</v>
      </c>
      <c r="D23" s="156">
        <v>4</v>
      </c>
      <c r="E23" s="174"/>
      <c r="F23" s="175"/>
      <c r="G23" s="174"/>
      <c r="H23" s="120"/>
      <c r="I23" s="121"/>
      <c r="J23" s="122"/>
      <c r="K23" s="177"/>
      <c r="L23" s="69">
        <f t="shared" si="0"/>
      </c>
      <c r="M23" s="44">
        <f t="shared" si="1"/>
      </c>
      <c r="N23" s="90">
        <f t="shared" si="2"/>
      </c>
      <c r="O23" s="45">
        <f aca="true" t="shared" si="10" ref="O23:O28">IF(G23="","",G23-F23)</f>
      </c>
      <c r="P23" s="149"/>
      <c r="Q23" s="49"/>
      <c r="R23" s="180"/>
      <c r="S23" s="180"/>
      <c r="T23" s="180"/>
      <c r="U23" s="70"/>
      <c r="V23" s="51">
        <f t="shared" si="3"/>
      </c>
      <c r="W23" s="172">
        <f t="shared" si="4"/>
        <v>-28.333333333333332</v>
      </c>
      <c r="X23" s="149">
        <f t="shared" si="5"/>
        <v>2.9567648693326865E-09</v>
      </c>
      <c r="Y23" s="62">
        <f t="shared" si="6"/>
      </c>
      <c r="Z23" s="149">
        <f t="shared" si="7"/>
        <v>0</v>
      </c>
      <c r="AA23" s="149">
        <f t="shared" si="8"/>
        <v>1</v>
      </c>
      <c r="AB23" s="149">
        <f t="shared" si="9"/>
        <v>0</v>
      </c>
      <c r="AC23" s="155"/>
      <c r="AD23" s="149"/>
      <c r="AE23" s="261"/>
      <c r="AF23" s="237"/>
    </row>
    <row r="24" spans="1:32" s="2" customFormat="1" ht="12.75" customHeight="1" thickBot="1">
      <c r="A24" s="258"/>
      <c r="B24" s="281">
        <v>3</v>
      </c>
      <c r="C24" s="160" t="s">
        <v>61</v>
      </c>
      <c r="D24" s="156">
        <v>5</v>
      </c>
      <c r="E24" s="174"/>
      <c r="F24" s="175"/>
      <c r="G24" s="174"/>
      <c r="H24" s="120"/>
      <c r="I24" s="121"/>
      <c r="J24" s="122"/>
      <c r="K24" s="177"/>
      <c r="L24" s="69">
        <f t="shared" si="0"/>
      </c>
      <c r="M24" s="44">
        <f t="shared" si="1"/>
      </c>
      <c r="N24" s="90">
        <f t="shared" si="2"/>
      </c>
      <c r="O24" s="45">
        <f t="shared" si="10"/>
      </c>
      <c r="P24" s="45"/>
      <c r="Q24" s="52"/>
      <c r="R24" s="53"/>
      <c r="S24" s="53"/>
      <c r="T24" s="53"/>
      <c r="U24" s="70"/>
      <c r="V24" s="51">
        <f t="shared" si="3"/>
      </c>
      <c r="W24" s="172">
        <f t="shared" si="4"/>
        <v>-28.333333333333332</v>
      </c>
      <c r="X24" s="149">
        <f t="shared" si="5"/>
        <v>2.9567648693326865E-09</v>
      </c>
      <c r="Y24" s="62">
        <f t="shared" si="6"/>
      </c>
      <c r="Z24" s="149">
        <f t="shared" si="7"/>
        <v>0</v>
      </c>
      <c r="AA24" s="149">
        <f t="shared" si="8"/>
        <v>1</v>
      </c>
      <c r="AB24" s="149">
        <f t="shared" si="9"/>
        <v>0</v>
      </c>
      <c r="AC24" s="155" t="e">
        <f>AC25*10</f>
        <v>#NUM!</v>
      </c>
      <c r="AD24" s="149"/>
      <c r="AE24" s="261"/>
      <c r="AF24" s="237"/>
    </row>
    <row r="25" spans="1:32" s="2" customFormat="1" ht="13.5" customHeight="1" thickBot="1">
      <c r="A25" s="258"/>
      <c r="B25" s="126" t="s">
        <v>79</v>
      </c>
      <c r="C25" s="149"/>
      <c r="D25" s="156">
        <v>6</v>
      </c>
      <c r="E25" s="174"/>
      <c r="F25" s="175"/>
      <c r="G25" s="174"/>
      <c r="H25" s="120"/>
      <c r="I25" s="121"/>
      <c r="J25" s="122"/>
      <c r="K25" s="177"/>
      <c r="L25" s="69">
        <f t="shared" si="0"/>
      </c>
      <c r="M25" s="44">
        <f t="shared" si="1"/>
      </c>
      <c r="N25" s="90">
        <f t="shared" si="2"/>
      </c>
      <c r="O25" s="45">
        <f t="shared" si="10"/>
      </c>
      <c r="P25" s="45"/>
      <c r="Q25" s="49"/>
      <c r="R25" s="180"/>
      <c r="S25" s="180"/>
      <c r="T25" s="49"/>
      <c r="U25" s="70"/>
      <c r="V25" s="51">
        <f t="shared" si="3"/>
      </c>
      <c r="W25" s="172">
        <f t="shared" si="4"/>
        <v>-28.333333333333332</v>
      </c>
      <c r="X25" s="149">
        <f t="shared" si="5"/>
        <v>2.9567648693326865E-09</v>
      </c>
      <c r="Y25" s="62">
        <f t="shared" si="6"/>
      </c>
      <c r="Z25" s="149">
        <f t="shared" si="7"/>
        <v>0</v>
      </c>
      <c r="AA25" s="149">
        <f t="shared" si="8"/>
        <v>1</v>
      </c>
      <c r="AB25" s="149">
        <f t="shared" si="9"/>
        <v>0</v>
      </c>
      <c r="AC25" s="155" t="e">
        <f>LOG(AC26,10)</f>
        <v>#NUM!</v>
      </c>
      <c r="AD25" s="149"/>
      <c r="AE25" s="261"/>
      <c r="AF25" s="237"/>
    </row>
    <row r="26" spans="1:32" s="2" customFormat="1" ht="13.5" customHeight="1" thickBot="1">
      <c r="A26" s="258"/>
      <c r="B26" s="281">
        <v>1</v>
      </c>
      <c r="C26" s="160" t="s">
        <v>41</v>
      </c>
      <c r="D26" s="156">
        <v>7</v>
      </c>
      <c r="E26" s="174"/>
      <c r="F26" s="175"/>
      <c r="G26" s="174"/>
      <c r="H26" s="120"/>
      <c r="I26" s="121"/>
      <c r="J26" s="122"/>
      <c r="K26" s="177"/>
      <c r="L26" s="69">
        <f t="shared" si="0"/>
      </c>
      <c r="M26" s="44">
        <f t="shared" si="1"/>
      </c>
      <c r="N26" s="90">
        <f t="shared" si="2"/>
      </c>
      <c r="O26" s="45">
        <f t="shared" si="10"/>
      </c>
      <c r="P26" s="45"/>
      <c r="Q26" s="107" t="s">
        <v>1</v>
      </c>
      <c r="R26" s="107" t="s">
        <v>44</v>
      </c>
      <c r="S26" s="114">
        <f>IF(S28="","","השלם  זמנים")</f>
      </c>
      <c r="T26" s="181"/>
      <c r="U26" s="70"/>
      <c r="V26" s="51">
        <f t="shared" si="3"/>
      </c>
      <c r="W26" s="172">
        <f t="shared" si="4"/>
        <v>-28.333333333333332</v>
      </c>
      <c r="X26" s="149">
        <f t="shared" si="5"/>
        <v>2.9567648693326865E-09</v>
      </c>
      <c r="Y26" s="62">
        <f t="shared" si="6"/>
      </c>
      <c r="Z26" s="149">
        <f t="shared" si="7"/>
        <v>0</v>
      </c>
      <c r="AA26" s="149">
        <f t="shared" si="8"/>
        <v>1</v>
      </c>
      <c r="AB26" s="149">
        <f t="shared" si="9"/>
        <v>0</v>
      </c>
      <c r="AC26" s="155">
        <f>K20*60/$V$15</f>
        <v>0</v>
      </c>
      <c r="AD26" s="149"/>
      <c r="AE26" s="261"/>
      <c r="AF26" s="237"/>
    </row>
    <row r="27" spans="1:32" s="2" customFormat="1" ht="13.5" customHeight="1" thickBot="1">
      <c r="A27" s="258"/>
      <c r="B27" s="281"/>
      <c r="C27" s="160" t="s">
        <v>42</v>
      </c>
      <c r="D27" s="156">
        <v>8</v>
      </c>
      <c r="E27" s="174"/>
      <c r="F27" s="175">
        <f>IF(G26="","",G26)</f>
      </c>
      <c r="G27" s="174"/>
      <c r="H27" s="109"/>
      <c r="I27" s="110"/>
      <c r="J27" s="255"/>
      <c r="K27" s="177"/>
      <c r="L27" s="69">
        <f>V27</f>
      </c>
      <c r="M27" s="44">
        <f>Y27</f>
      </c>
      <c r="N27" s="90">
        <f>IF(H27="","",V27/M27)</f>
      </c>
      <c r="O27" s="45">
        <f>IF(G27="","",G27-F27)</f>
      </c>
      <c r="P27" s="45"/>
      <c r="Q27" s="182" t="s">
        <v>16</v>
      </c>
      <c r="R27" s="107" t="s">
        <v>45</v>
      </c>
      <c r="S27" s="107"/>
      <c r="T27" s="53"/>
      <c r="U27" s="70"/>
      <c r="V27" s="51">
        <f>IF(H27="","",IF(O27="",I27*60+J27,O27*60))</f>
      </c>
      <c r="W27" s="172">
        <f>H27/3-85/3</f>
        <v>-28.333333333333332</v>
      </c>
      <c r="X27" s="149">
        <f t="shared" si="5"/>
        <v>2.9567648693326865E-09</v>
      </c>
      <c r="Y27" s="62">
        <f>IF(H27="","",480/X27)</f>
      </c>
      <c r="Z27" s="149">
        <f>H27/10</f>
        <v>0</v>
      </c>
      <c r="AA27" s="149">
        <f t="shared" si="8"/>
        <v>1</v>
      </c>
      <c r="AB27" s="149">
        <f>IF(H27="",0,AA27*V27)</f>
        <v>0</v>
      </c>
      <c r="AC27" s="155" t="e">
        <f>AC28*10</f>
        <v>#DIV/0!</v>
      </c>
      <c r="AD27" s="149"/>
      <c r="AE27" s="261"/>
      <c r="AF27" s="237"/>
    </row>
    <row r="28" spans="1:32" s="2" customFormat="1" ht="13.5" customHeight="1" thickBot="1">
      <c r="A28" s="258"/>
      <c r="B28" s="281"/>
      <c r="C28" s="183" t="s">
        <v>62</v>
      </c>
      <c r="D28" s="162"/>
      <c r="E28" s="184"/>
      <c r="F28" s="185">
        <f>IF(G26="","",G26)</f>
      </c>
      <c r="G28" s="184"/>
      <c r="H28" s="186"/>
      <c r="I28" s="82"/>
      <c r="J28" s="166"/>
      <c r="K28" s="37"/>
      <c r="L28" s="74"/>
      <c r="M28" s="75"/>
      <c r="N28" s="91">
        <f>SUM(N20:N27)</f>
        <v>0</v>
      </c>
      <c r="O28" s="77">
        <f t="shared" si="10"/>
      </c>
      <c r="P28" s="78">
        <f>SUM(V20:V28)</f>
        <v>0</v>
      </c>
      <c r="Q28" s="118">
        <f>K20*60</f>
        <v>0</v>
      </c>
      <c r="R28" s="118">
        <f>P28</f>
        <v>0</v>
      </c>
      <c r="S28" s="117">
        <f>IF(K20*60-P28=0,"",K20*60-P28)</f>
      </c>
      <c r="T28" s="187"/>
      <c r="U28" s="81"/>
      <c r="V28" s="51">
        <f t="shared" si="3"/>
      </c>
      <c r="W28" s="172" t="e">
        <f>AH22/3-85/3</f>
        <v>#DIV/0!</v>
      </c>
      <c r="X28" s="149" t="e">
        <f t="shared" si="5"/>
        <v>#DIV/0!</v>
      </c>
      <c r="Y28" s="62" t="e">
        <f>480/X28</f>
        <v>#DIV/0!</v>
      </c>
      <c r="Z28" s="149">
        <f t="shared" si="7"/>
        <v>0</v>
      </c>
      <c r="AA28" s="149">
        <f t="shared" si="8"/>
        <v>1</v>
      </c>
      <c r="AB28" s="149">
        <f t="shared" si="9"/>
        <v>0</v>
      </c>
      <c r="AC28" s="155" t="e">
        <f>SUM(AB20:AB28)/P28</f>
        <v>#DIV/0!</v>
      </c>
      <c r="AD28" s="149"/>
      <c r="AE28" s="261"/>
      <c r="AF28" s="237"/>
    </row>
    <row r="29" spans="1:38" s="2" customFormat="1" ht="16.5" customHeight="1" thickBot="1">
      <c r="A29" s="258"/>
      <c r="B29" s="281">
        <v>2</v>
      </c>
      <c r="C29" s="160" t="s">
        <v>46</v>
      </c>
      <c r="D29" s="167">
        <v>1</v>
      </c>
      <c r="E29" s="168"/>
      <c r="F29" s="169"/>
      <c r="G29" s="168"/>
      <c r="H29" s="120"/>
      <c r="I29" s="121"/>
      <c r="J29" s="251"/>
      <c r="K29" s="112"/>
      <c r="L29" s="94">
        <f aca="true" t="shared" si="11" ref="L29:L35">V29</f>
      </c>
      <c r="M29" s="94">
        <f aca="true" t="shared" si="12" ref="M29:M35">Y29</f>
      </c>
      <c r="N29" s="95">
        <f aca="true" t="shared" si="13" ref="N29:N35">IF(H29="","",V29/M29)</f>
      </c>
      <c r="O29" s="96">
        <f>IF(G29="","",G29-F29)</f>
      </c>
      <c r="P29" s="97"/>
      <c r="Q29" s="170"/>
      <c r="R29" s="170"/>
      <c r="S29" s="170"/>
      <c r="T29" s="98"/>
      <c r="U29" s="171"/>
      <c r="V29" s="50">
        <f aca="true" t="shared" si="14" ref="V29:V35">IF(H29="","",IF(O29="",I29*60+J29,O29*60))</f>
      </c>
      <c r="W29" s="172">
        <f aca="true" t="shared" si="15" ref="W29:W35">H29/3-85/3</f>
        <v>-28.333333333333332</v>
      </c>
      <c r="X29" s="172">
        <f t="shared" si="5"/>
        <v>2.9567648693326865E-09</v>
      </c>
      <c r="Y29" s="172">
        <f aca="true" t="shared" si="16" ref="Y29:Y35">IF(H29="","",480/X29)</f>
      </c>
      <c r="Z29" s="149">
        <f aca="true" t="shared" si="17" ref="Z29:Z35">H29/10</f>
        <v>0</v>
      </c>
      <c r="AA29" s="149">
        <f t="shared" si="8"/>
        <v>1</v>
      </c>
      <c r="AB29" s="149">
        <f aca="true" t="shared" si="18" ref="AB29:AB35">IF(H29="",0,AA29*V29)</f>
        <v>0</v>
      </c>
      <c r="AC29" s="155"/>
      <c r="AD29" s="149"/>
      <c r="AE29" s="261"/>
      <c r="AF29" s="237"/>
      <c r="AL29" s="3" t="e">
        <f>IF($Y$28&lt;60,$Y$28,$Y$28/60)</f>
        <v>#DIV/0!</v>
      </c>
    </row>
    <row r="30" spans="1:38" s="2" customFormat="1" ht="13.5" customHeight="1" thickBot="1">
      <c r="A30" s="258"/>
      <c r="B30" s="148"/>
      <c r="C30" s="160" t="s">
        <v>66</v>
      </c>
      <c r="D30" s="156">
        <v>2</v>
      </c>
      <c r="E30" s="188"/>
      <c r="F30" s="189"/>
      <c r="G30" s="190"/>
      <c r="H30" s="120"/>
      <c r="I30" s="121"/>
      <c r="J30" s="251"/>
      <c r="K30" s="191"/>
      <c r="L30" s="69">
        <f t="shared" si="11"/>
      </c>
      <c r="M30" s="44">
        <f t="shared" si="12"/>
      </c>
      <c r="N30" s="90">
        <f t="shared" si="13"/>
      </c>
      <c r="O30" s="54">
        <f>IF(G30="","",G30-F30)</f>
      </c>
      <c r="P30" s="55"/>
      <c r="Q30" s="49"/>
      <c r="R30" s="49"/>
      <c r="S30" s="49"/>
      <c r="T30" s="49"/>
      <c r="U30" s="70"/>
      <c r="V30" s="51">
        <f t="shared" si="14"/>
      </c>
      <c r="W30" s="172">
        <f t="shared" si="15"/>
        <v>-28.333333333333332</v>
      </c>
      <c r="X30" s="149">
        <f t="shared" si="5"/>
        <v>2.9567648693326865E-09</v>
      </c>
      <c r="Y30" s="62">
        <f t="shared" si="16"/>
      </c>
      <c r="Z30" s="149">
        <f t="shared" si="17"/>
        <v>0</v>
      </c>
      <c r="AA30" s="149">
        <f t="shared" si="8"/>
        <v>1</v>
      </c>
      <c r="AB30" s="149">
        <f t="shared" si="18"/>
        <v>0</v>
      </c>
      <c r="AC30" s="155"/>
      <c r="AD30" s="149"/>
      <c r="AE30" s="261"/>
      <c r="AF30" s="237"/>
      <c r="AL30" s="1" t="e">
        <f>IF($Y$28&lt;60,$Y$28,$Y$28/60)</f>
        <v>#DIV/0!</v>
      </c>
    </row>
    <row r="31" spans="1:35" s="2" customFormat="1" ht="14.25" customHeight="1" thickBot="1">
      <c r="A31" s="258"/>
      <c r="B31" s="126" t="s">
        <v>80</v>
      </c>
      <c r="C31" s="276" t="s">
        <v>65</v>
      </c>
      <c r="D31" s="156">
        <v>3</v>
      </c>
      <c r="E31" s="192"/>
      <c r="F31" s="193"/>
      <c r="G31" s="194"/>
      <c r="H31" s="120"/>
      <c r="I31" s="123"/>
      <c r="J31" s="251"/>
      <c r="K31" s="195"/>
      <c r="L31" s="69">
        <f t="shared" si="11"/>
      </c>
      <c r="M31" s="44">
        <f t="shared" si="12"/>
      </c>
      <c r="N31" s="90">
        <f t="shared" si="13"/>
      </c>
      <c r="O31" s="56"/>
      <c r="P31" s="55"/>
      <c r="Q31" s="178">
        <f>IF(N37=0,"",AG31)</f>
      </c>
      <c r="R31" s="196">
        <f>IF(N37=0,"",AH31)</f>
      </c>
      <c r="S31" s="179">
        <f>IF(N37=0,"",AI31)</f>
      </c>
      <c r="T31" s="53"/>
      <c r="U31" s="124">
        <f>IF(N37=0,"",N37)</f>
      </c>
      <c r="V31" s="51">
        <f t="shared" si="14"/>
      </c>
      <c r="W31" s="172">
        <f t="shared" si="15"/>
        <v>-28.333333333333332</v>
      </c>
      <c r="X31" s="149">
        <f t="shared" si="5"/>
        <v>2.9567648693326865E-09</v>
      </c>
      <c r="Y31" s="62">
        <f t="shared" si="16"/>
      </c>
      <c r="Z31" s="149">
        <f t="shared" si="17"/>
        <v>0</v>
      </c>
      <c r="AA31" s="149">
        <f t="shared" si="8"/>
        <v>1</v>
      </c>
      <c r="AB31" s="149">
        <f t="shared" si="18"/>
        <v>0</v>
      </c>
      <c r="AC31" s="155"/>
      <c r="AD31" s="149"/>
      <c r="AE31" s="261"/>
      <c r="AF31" s="237"/>
      <c r="AG31" s="47" t="e">
        <f>LOG(AC37)*10</f>
        <v>#DIV/0!</v>
      </c>
      <c r="AH31" s="47" t="e">
        <f>AG31+AC33</f>
        <v>#DIV/0!</v>
      </c>
      <c r="AI31" s="48" t="e">
        <f>Y37</f>
        <v>#DIV/0!</v>
      </c>
    </row>
    <row r="32" spans="1:32" s="2" customFormat="1" ht="13.5" customHeight="1" thickBot="1">
      <c r="A32" s="258"/>
      <c r="B32" s="197" t="s">
        <v>50</v>
      </c>
      <c r="C32" s="160" t="s">
        <v>67</v>
      </c>
      <c r="D32" s="156">
        <v>4</v>
      </c>
      <c r="E32" s="192"/>
      <c r="F32" s="193"/>
      <c r="G32" s="194"/>
      <c r="H32" s="120"/>
      <c r="I32" s="121"/>
      <c r="J32" s="251"/>
      <c r="K32" s="195"/>
      <c r="L32" s="69">
        <f t="shared" si="11"/>
      </c>
      <c r="M32" s="44">
        <f t="shared" si="12"/>
      </c>
      <c r="N32" s="90">
        <f t="shared" si="13"/>
      </c>
      <c r="O32" s="56">
        <f aca="true" t="shared" si="19" ref="O32:O39">IF(G32="","",G32-F32)</f>
      </c>
      <c r="P32" s="149"/>
      <c r="Q32" s="49"/>
      <c r="R32" s="198"/>
      <c r="S32" s="180"/>
      <c r="T32" s="180"/>
      <c r="U32" s="70"/>
      <c r="V32" s="51">
        <f t="shared" si="14"/>
      </c>
      <c r="W32" s="172">
        <f t="shared" si="15"/>
        <v>-28.333333333333332</v>
      </c>
      <c r="X32" s="149">
        <f t="shared" si="5"/>
        <v>2.9567648693326865E-09</v>
      </c>
      <c r="Y32" s="62">
        <f t="shared" si="16"/>
      </c>
      <c r="Z32" s="149">
        <f t="shared" si="17"/>
        <v>0</v>
      </c>
      <c r="AA32" s="149">
        <f t="shared" si="8"/>
        <v>1</v>
      </c>
      <c r="AB32" s="149">
        <f t="shared" si="18"/>
        <v>0</v>
      </c>
      <c r="AC32" s="155"/>
      <c r="AD32" s="149"/>
      <c r="AE32" s="261"/>
      <c r="AF32" s="237"/>
    </row>
    <row r="33" spans="1:32" s="2" customFormat="1" ht="13.5" customHeight="1" thickBot="1">
      <c r="A33" s="258"/>
      <c r="B33" s="197" t="s">
        <v>51</v>
      </c>
      <c r="C33" s="160" t="s">
        <v>48</v>
      </c>
      <c r="D33" s="156">
        <v>5</v>
      </c>
      <c r="E33" s="192"/>
      <c r="F33" s="193">
        <f>IF(G32="","",G32)</f>
      </c>
      <c r="G33" s="194"/>
      <c r="H33" s="120"/>
      <c r="I33" s="121"/>
      <c r="J33" s="251"/>
      <c r="K33" s="195"/>
      <c r="L33" s="69">
        <f t="shared" si="11"/>
      </c>
      <c r="M33" s="44">
        <f t="shared" si="12"/>
      </c>
      <c r="N33" s="90">
        <f t="shared" si="13"/>
      </c>
      <c r="O33" s="56">
        <f t="shared" si="19"/>
      </c>
      <c r="P33" s="55"/>
      <c r="Q33" s="52"/>
      <c r="R33" s="53"/>
      <c r="S33" s="53"/>
      <c r="T33" s="53"/>
      <c r="U33" s="70"/>
      <c r="V33" s="51">
        <f t="shared" si="14"/>
      </c>
      <c r="W33" s="172">
        <f t="shared" si="15"/>
        <v>-28.333333333333332</v>
      </c>
      <c r="X33" s="149">
        <f t="shared" si="5"/>
        <v>2.9567648693326865E-09</v>
      </c>
      <c r="Y33" s="62">
        <f t="shared" si="16"/>
      </c>
      <c r="Z33" s="149">
        <f t="shared" si="17"/>
        <v>0</v>
      </c>
      <c r="AA33" s="149">
        <f t="shared" si="8"/>
        <v>1</v>
      </c>
      <c r="AB33" s="149">
        <f t="shared" si="18"/>
        <v>0</v>
      </c>
      <c r="AC33" s="155" t="e">
        <f>AC34*10</f>
        <v>#NUM!</v>
      </c>
      <c r="AD33" s="149"/>
      <c r="AE33" s="261"/>
      <c r="AF33" s="237"/>
    </row>
    <row r="34" spans="1:32" s="2" customFormat="1" ht="13.5" customHeight="1" thickBot="1">
      <c r="A34" s="258"/>
      <c r="B34" s="126" t="s">
        <v>81</v>
      </c>
      <c r="C34" s="160" t="s">
        <v>49</v>
      </c>
      <c r="D34" s="156">
        <v>6</v>
      </c>
      <c r="E34" s="192"/>
      <c r="F34" s="193"/>
      <c r="G34" s="194"/>
      <c r="H34" s="120"/>
      <c r="I34" s="121"/>
      <c r="J34" s="251"/>
      <c r="K34" s="195"/>
      <c r="L34" s="69">
        <f t="shared" si="11"/>
      </c>
      <c r="M34" s="44">
        <f t="shared" si="12"/>
      </c>
      <c r="N34" s="90">
        <f t="shared" si="13"/>
      </c>
      <c r="O34" s="57">
        <f t="shared" si="19"/>
      </c>
      <c r="P34" s="55"/>
      <c r="Q34" s="49"/>
      <c r="R34" s="180"/>
      <c r="S34" s="180"/>
      <c r="T34" s="49"/>
      <c r="U34" s="70"/>
      <c r="V34" s="51">
        <f t="shared" si="14"/>
      </c>
      <c r="W34" s="172">
        <f t="shared" si="15"/>
        <v>-28.333333333333332</v>
      </c>
      <c r="X34" s="149">
        <f t="shared" si="5"/>
        <v>2.9567648693326865E-09</v>
      </c>
      <c r="Y34" s="62">
        <f t="shared" si="16"/>
      </c>
      <c r="Z34" s="149">
        <f t="shared" si="17"/>
        <v>0</v>
      </c>
      <c r="AA34" s="149">
        <f t="shared" si="8"/>
        <v>1</v>
      </c>
      <c r="AB34" s="149">
        <f t="shared" si="18"/>
        <v>0</v>
      </c>
      <c r="AC34" s="155" t="e">
        <f>LOG(AC35,10)</f>
        <v>#NUM!</v>
      </c>
      <c r="AD34" s="149"/>
      <c r="AE34" s="261"/>
      <c r="AF34" s="237"/>
    </row>
    <row r="35" spans="1:32" s="2" customFormat="1" ht="13.5" customHeight="1" thickBot="1">
      <c r="A35" s="258"/>
      <c r="B35" s="197" t="s">
        <v>92</v>
      </c>
      <c r="C35" s="160" t="s">
        <v>68</v>
      </c>
      <c r="D35" s="156">
        <v>7</v>
      </c>
      <c r="E35" s="192"/>
      <c r="F35" s="193"/>
      <c r="G35" s="194"/>
      <c r="H35" s="120"/>
      <c r="I35" s="121"/>
      <c r="J35" s="251"/>
      <c r="K35" s="195"/>
      <c r="L35" s="69">
        <f t="shared" si="11"/>
      </c>
      <c r="M35" s="44">
        <f t="shared" si="12"/>
      </c>
      <c r="N35" s="90">
        <f t="shared" si="13"/>
      </c>
      <c r="O35" s="57">
        <f t="shared" si="19"/>
      </c>
      <c r="P35" s="58"/>
      <c r="Q35" s="107" t="s">
        <v>1</v>
      </c>
      <c r="R35" s="107" t="s">
        <v>44</v>
      </c>
      <c r="S35" s="114">
        <f>IF(S37="","","השלם  זמנים")</f>
      </c>
      <c r="T35" s="199"/>
      <c r="U35" s="70"/>
      <c r="V35" s="51">
        <f t="shared" si="14"/>
      </c>
      <c r="W35" s="172">
        <f t="shared" si="15"/>
        <v>-28.333333333333332</v>
      </c>
      <c r="X35" s="149">
        <f t="shared" si="5"/>
        <v>2.9567648693326865E-09</v>
      </c>
      <c r="Y35" s="62">
        <f t="shared" si="16"/>
      </c>
      <c r="Z35" s="149">
        <f t="shared" si="17"/>
        <v>0</v>
      </c>
      <c r="AA35" s="149">
        <f t="shared" si="8"/>
        <v>1</v>
      </c>
      <c r="AB35" s="149">
        <f t="shared" si="18"/>
        <v>0</v>
      </c>
      <c r="AC35" s="155">
        <f>K29*60/$V$15</f>
        <v>0</v>
      </c>
      <c r="AD35" s="149"/>
      <c r="AE35" s="261"/>
      <c r="AF35" s="237"/>
    </row>
    <row r="36" spans="1:32" s="2" customFormat="1" ht="13.5" customHeight="1" thickBot="1">
      <c r="A36" s="258"/>
      <c r="B36" s="148"/>
      <c r="C36" s="149" t="s">
        <v>53</v>
      </c>
      <c r="D36" s="156">
        <v>8</v>
      </c>
      <c r="E36" s="192"/>
      <c r="F36" s="193">
        <f>IF(G35="","",G35)</f>
      </c>
      <c r="G36" s="194"/>
      <c r="H36" s="109"/>
      <c r="I36" s="110"/>
      <c r="J36" s="111"/>
      <c r="K36" s="195"/>
      <c r="L36" s="69">
        <f>V36</f>
      </c>
      <c r="M36" s="44">
        <f>Y36</f>
      </c>
      <c r="N36" s="90">
        <f>IF(H36="","",V36/M36)</f>
      </c>
      <c r="O36" s="56">
        <f t="shared" si="19"/>
      </c>
      <c r="P36" s="55"/>
      <c r="Q36" s="107" t="s">
        <v>16</v>
      </c>
      <c r="R36" s="107" t="s">
        <v>45</v>
      </c>
      <c r="S36" s="107"/>
      <c r="T36" s="53"/>
      <c r="U36" s="70"/>
      <c r="V36" s="51">
        <f>IF(H36="","",IF(O36="",I36*60+J36,O36*60))</f>
      </c>
      <c r="W36" s="172">
        <f>H36/3-85/3</f>
        <v>-28.333333333333332</v>
      </c>
      <c r="X36" s="149">
        <f t="shared" si="5"/>
        <v>2.9567648693326865E-09</v>
      </c>
      <c r="Y36" s="62">
        <f>IF(H36="","",480/X36)</f>
      </c>
      <c r="Z36" s="149">
        <f>H36/10</f>
        <v>0</v>
      </c>
      <c r="AA36" s="149">
        <f t="shared" si="8"/>
        <v>1</v>
      </c>
      <c r="AB36" s="149">
        <f>IF(H36="",0,AA36*V36)</f>
        <v>0</v>
      </c>
      <c r="AC36" s="155" t="e">
        <f>AC37*10</f>
        <v>#DIV/0!</v>
      </c>
      <c r="AD36" s="149"/>
      <c r="AE36" s="261"/>
      <c r="AF36" s="237"/>
    </row>
    <row r="37" spans="1:32" s="2" customFormat="1" ht="13.5" customHeight="1" thickBot="1">
      <c r="A37" s="258"/>
      <c r="B37" s="126" t="s">
        <v>93</v>
      </c>
      <c r="C37" s="183" t="s">
        <v>63</v>
      </c>
      <c r="D37" s="162"/>
      <c r="E37" s="200"/>
      <c r="F37" s="201">
        <f>IF(G35="","",G35)</f>
      </c>
      <c r="G37" s="202"/>
      <c r="H37" s="186"/>
      <c r="I37" s="82"/>
      <c r="J37" s="166"/>
      <c r="K37" s="37"/>
      <c r="L37" s="74"/>
      <c r="M37" s="75"/>
      <c r="N37" s="91">
        <f>SUM(N29:N36)</f>
        <v>0</v>
      </c>
      <c r="O37" s="99">
        <f t="shared" si="19"/>
      </c>
      <c r="P37" s="100">
        <f>SUM(V29:V37)</f>
        <v>0</v>
      </c>
      <c r="Q37" s="118">
        <f>K29*60</f>
        <v>0</v>
      </c>
      <c r="R37" s="118">
        <f>P37</f>
        <v>0</v>
      </c>
      <c r="S37" s="108">
        <f>IF(K29*60-P37=0,"",K29*60-P37)</f>
      </c>
      <c r="T37" s="203"/>
      <c r="U37" s="81"/>
      <c r="V37" s="51">
        <f aca="true" t="shared" si="20" ref="V37:V44">IF(H37="","",IF(O37="",I37*60+J37,O37*60))</f>
      </c>
      <c r="W37" s="172" t="e">
        <f>AH31/3-85/3</f>
        <v>#DIV/0!</v>
      </c>
      <c r="X37" s="149" t="e">
        <f t="shared" si="5"/>
        <v>#DIV/0!</v>
      </c>
      <c r="Y37" s="62" t="e">
        <f>480/X37</f>
        <v>#DIV/0!</v>
      </c>
      <c r="Z37" s="149">
        <f aca="true" t="shared" si="21" ref="Z37:Z44">H37/10</f>
        <v>0</v>
      </c>
      <c r="AA37" s="149">
        <f t="shared" si="8"/>
        <v>1</v>
      </c>
      <c r="AB37" s="149">
        <f aca="true" t="shared" si="22" ref="AB37:AB44">IF(H37="",0,AA37*V37)</f>
        <v>0</v>
      </c>
      <c r="AC37" s="155" t="e">
        <f>SUM(AB29:AB37)/P37</f>
        <v>#DIV/0!</v>
      </c>
      <c r="AD37" s="149"/>
      <c r="AE37" s="261"/>
      <c r="AF37" s="237"/>
    </row>
    <row r="38" spans="1:38" s="2" customFormat="1" ht="16.5" customHeight="1" thickBot="1">
      <c r="A38" s="258"/>
      <c r="B38" s="148"/>
      <c r="C38" s="160" t="s">
        <v>54</v>
      </c>
      <c r="D38" s="156">
        <v>1</v>
      </c>
      <c r="E38" s="188"/>
      <c r="F38" s="189"/>
      <c r="G38" s="190"/>
      <c r="H38" s="120"/>
      <c r="I38" s="121"/>
      <c r="J38" s="251"/>
      <c r="K38" s="112"/>
      <c r="L38" s="44">
        <f aca="true" t="shared" si="23" ref="L38:L44">V38</f>
      </c>
      <c r="M38" s="44">
        <f aca="true" t="shared" si="24" ref="M38:M44">Y38</f>
      </c>
      <c r="N38" s="90">
        <f aca="true" t="shared" si="25" ref="N38:N44">IF(H38="","",V38/M38)</f>
      </c>
      <c r="O38" s="92">
        <f t="shared" si="19"/>
      </c>
      <c r="P38" s="93"/>
      <c r="Q38" s="149"/>
      <c r="R38" s="149"/>
      <c r="S38" s="149"/>
      <c r="T38" s="49"/>
      <c r="U38" s="71"/>
      <c r="V38" s="50">
        <f t="shared" si="20"/>
      </c>
      <c r="W38" s="172">
        <f aca="true" t="shared" si="26" ref="W38:W44">H38/3-85/3</f>
        <v>-28.333333333333332</v>
      </c>
      <c r="X38" s="172">
        <f t="shared" si="5"/>
        <v>2.9567648693326865E-09</v>
      </c>
      <c r="Y38" s="172">
        <f aca="true" t="shared" si="27" ref="Y38:Y44">IF(H38="","",480/X38)</f>
      </c>
      <c r="Z38" s="149">
        <f t="shared" si="21"/>
        <v>0</v>
      </c>
      <c r="AA38" s="149">
        <f t="shared" si="8"/>
        <v>1</v>
      </c>
      <c r="AB38" s="149">
        <f t="shared" si="22"/>
        <v>0</v>
      </c>
      <c r="AC38" s="155"/>
      <c r="AD38" s="149"/>
      <c r="AE38" s="261"/>
      <c r="AF38" s="237"/>
      <c r="AG38" s="88" t="e">
        <f>LOG(AC46)*10</f>
        <v>#DIV/0!</v>
      </c>
      <c r="AH38" s="86" t="e">
        <f>AG38+AC42</f>
        <v>#DIV/0!</v>
      </c>
      <c r="AI38" s="87" t="e">
        <f>Y46</f>
        <v>#DIV/0!</v>
      </c>
      <c r="AL38" s="3" t="e">
        <f>IF($Y$28&lt;60,$Y$28,$Y$28/60)</f>
        <v>#DIV/0!</v>
      </c>
    </row>
    <row r="39" spans="1:38" s="2" customFormat="1" ht="14.25" customHeight="1" thickBot="1">
      <c r="A39" s="258"/>
      <c r="B39" s="197"/>
      <c r="C39" s="149" t="s">
        <v>56</v>
      </c>
      <c r="D39" s="156">
        <v>2</v>
      </c>
      <c r="E39" s="192"/>
      <c r="F39" s="193"/>
      <c r="G39" s="194"/>
      <c r="H39" s="120"/>
      <c r="I39" s="121"/>
      <c r="J39" s="251"/>
      <c r="K39" s="195"/>
      <c r="L39" s="69">
        <f t="shared" si="23"/>
      </c>
      <c r="M39" s="44">
        <f t="shared" si="24"/>
      </c>
      <c r="N39" s="90">
        <f t="shared" si="25"/>
      </c>
      <c r="O39" s="57">
        <f t="shared" si="19"/>
      </c>
      <c r="P39" s="59"/>
      <c r="Q39" s="196"/>
      <c r="R39" s="49"/>
      <c r="S39" s="49"/>
      <c r="T39" s="49"/>
      <c r="U39" s="70"/>
      <c r="V39" s="51">
        <f t="shared" si="20"/>
      </c>
      <c r="W39" s="172">
        <f t="shared" si="26"/>
        <v>-28.333333333333332</v>
      </c>
      <c r="X39" s="149">
        <f t="shared" si="5"/>
        <v>2.9567648693326865E-09</v>
      </c>
      <c r="Y39" s="62">
        <f t="shared" si="27"/>
      </c>
      <c r="Z39" s="149">
        <f t="shared" si="21"/>
        <v>0</v>
      </c>
      <c r="AA39" s="149">
        <f t="shared" si="8"/>
        <v>1</v>
      </c>
      <c r="AB39" s="149">
        <f t="shared" si="22"/>
        <v>0</v>
      </c>
      <c r="AC39" s="155"/>
      <c r="AD39" s="149"/>
      <c r="AE39" s="261"/>
      <c r="AF39" s="237"/>
      <c r="AL39" s="1" t="e">
        <f>IF($Y$28&lt;60,$Y$28,$Y$28/60)</f>
        <v>#DIV/0!</v>
      </c>
    </row>
    <row r="40" spans="1:32" s="2" customFormat="1" ht="14.25" customHeight="1" thickBot="1">
      <c r="A40" s="258"/>
      <c r="B40" s="148"/>
      <c r="C40" s="157" t="s">
        <v>57</v>
      </c>
      <c r="D40" s="156">
        <v>3</v>
      </c>
      <c r="E40" s="192"/>
      <c r="F40" s="193"/>
      <c r="G40" s="194"/>
      <c r="H40" s="120"/>
      <c r="I40" s="123"/>
      <c r="J40" s="251"/>
      <c r="K40" s="195"/>
      <c r="L40" s="69">
        <f t="shared" si="23"/>
      </c>
      <c r="M40" s="44">
        <f t="shared" si="24"/>
      </c>
      <c r="N40" s="90">
        <f t="shared" si="25"/>
      </c>
      <c r="O40" s="56"/>
      <c r="P40" s="55"/>
      <c r="Q40" s="178">
        <f>IF(N46=0,"",AG38)</f>
      </c>
      <c r="R40" s="196">
        <f>IF(N46=0,"",AH38)</f>
      </c>
      <c r="S40" s="179">
        <f>IF(N46=0,"",AI38)</f>
      </c>
      <c r="T40" s="53"/>
      <c r="U40" s="124">
        <f>IF(N46=0,"",N46)</f>
      </c>
      <c r="V40" s="51">
        <f t="shared" si="20"/>
      </c>
      <c r="W40" s="172">
        <f t="shared" si="26"/>
        <v>-28.333333333333332</v>
      </c>
      <c r="X40" s="149">
        <f t="shared" si="5"/>
        <v>2.9567648693326865E-09</v>
      </c>
      <c r="Y40" s="62">
        <f t="shared" si="27"/>
      </c>
      <c r="Z40" s="149">
        <f t="shared" si="21"/>
        <v>0</v>
      </c>
      <c r="AA40" s="149">
        <f t="shared" si="8"/>
        <v>1</v>
      </c>
      <c r="AB40" s="149">
        <f t="shared" si="22"/>
        <v>0</v>
      </c>
      <c r="AC40" s="155"/>
      <c r="AD40" s="149"/>
      <c r="AE40" s="261"/>
      <c r="AF40" s="237"/>
    </row>
    <row r="41" spans="1:32" s="2" customFormat="1" ht="14.25" customHeight="1" thickBot="1">
      <c r="A41" s="258"/>
      <c r="B41" s="148"/>
      <c r="C41" s="149" t="s">
        <v>58</v>
      </c>
      <c r="D41" s="156">
        <v>4</v>
      </c>
      <c r="E41" s="192"/>
      <c r="F41" s="193"/>
      <c r="G41" s="194"/>
      <c r="H41" s="120"/>
      <c r="I41" s="121"/>
      <c r="J41" s="251"/>
      <c r="K41" s="195"/>
      <c r="L41" s="69">
        <f t="shared" si="23"/>
      </c>
      <c r="M41" s="44">
        <f t="shared" si="24"/>
      </c>
      <c r="N41" s="90">
        <f t="shared" si="25"/>
      </c>
      <c r="O41" s="56">
        <f aca="true" t="shared" si="28" ref="O41:O46">IF(G41="","",G41-F41)</f>
      </c>
      <c r="P41" s="149"/>
      <c r="Q41" s="49"/>
      <c r="R41" s="180"/>
      <c r="S41" s="180"/>
      <c r="T41" s="180"/>
      <c r="U41" s="70"/>
      <c r="V41" s="51">
        <f t="shared" si="20"/>
      </c>
      <c r="W41" s="172">
        <f t="shared" si="26"/>
        <v>-28.333333333333332</v>
      </c>
      <c r="X41" s="149">
        <f t="shared" si="5"/>
        <v>2.9567648693326865E-09</v>
      </c>
      <c r="Y41" s="62">
        <f t="shared" si="27"/>
      </c>
      <c r="Z41" s="149">
        <f t="shared" si="21"/>
        <v>0</v>
      </c>
      <c r="AA41" s="149">
        <f t="shared" si="8"/>
        <v>1</v>
      </c>
      <c r="AB41" s="149">
        <f t="shared" si="22"/>
        <v>0</v>
      </c>
      <c r="AC41" s="155"/>
      <c r="AD41" s="149"/>
      <c r="AE41" s="261"/>
      <c r="AF41" s="237"/>
    </row>
    <row r="42" spans="1:32" s="2" customFormat="1" ht="14.25" customHeight="1" thickBot="1">
      <c r="A42" s="258"/>
      <c r="B42" s="126" t="s">
        <v>95</v>
      </c>
      <c r="C42" s="149" t="s">
        <v>94</v>
      </c>
      <c r="D42" s="156">
        <v>5</v>
      </c>
      <c r="E42" s="192"/>
      <c r="F42" s="193"/>
      <c r="G42" s="194"/>
      <c r="H42" s="120"/>
      <c r="I42" s="121"/>
      <c r="J42" s="251"/>
      <c r="K42" s="195"/>
      <c r="L42" s="69">
        <f t="shared" si="23"/>
      </c>
      <c r="M42" s="44">
        <f t="shared" si="24"/>
      </c>
      <c r="N42" s="90">
        <f t="shared" si="25"/>
      </c>
      <c r="O42" s="56">
        <f t="shared" si="28"/>
      </c>
      <c r="P42" s="55"/>
      <c r="Q42" s="52"/>
      <c r="R42" s="53"/>
      <c r="S42" s="53"/>
      <c r="T42" s="53"/>
      <c r="U42" s="70"/>
      <c r="V42" s="51">
        <f t="shared" si="20"/>
      </c>
      <c r="W42" s="172">
        <f t="shared" si="26"/>
        <v>-28.333333333333332</v>
      </c>
      <c r="X42" s="149">
        <f t="shared" si="5"/>
        <v>2.9567648693326865E-09</v>
      </c>
      <c r="Y42" s="62">
        <f t="shared" si="27"/>
      </c>
      <c r="Z42" s="149">
        <f t="shared" si="21"/>
        <v>0</v>
      </c>
      <c r="AA42" s="149">
        <f t="shared" si="8"/>
        <v>1</v>
      </c>
      <c r="AB42" s="149">
        <f t="shared" si="22"/>
        <v>0</v>
      </c>
      <c r="AC42" s="155" t="e">
        <f>AC43*10</f>
        <v>#NUM!</v>
      </c>
      <c r="AD42" s="149"/>
      <c r="AE42" s="261"/>
      <c r="AF42" s="237"/>
    </row>
    <row r="43" spans="1:32" s="2" customFormat="1" ht="14.25" customHeight="1" thickBot="1">
      <c r="A43" s="258"/>
      <c r="B43" s="148"/>
      <c r="C43" s="289" t="s">
        <v>96</v>
      </c>
      <c r="D43" s="156">
        <v>6</v>
      </c>
      <c r="E43" s="192"/>
      <c r="F43" s="193"/>
      <c r="G43" s="194"/>
      <c r="H43" s="120"/>
      <c r="I43" s="121"/>
      <c r="J43" s="251"/>
      <c r="K43" s="195"/>
      <c r="L43" s="69">
        <f t="shared" si="23"/>
      </c>
      <c r="M43" s="44">
        <f t="shared" si="24"/>
      </c>
      <c r="N43" s="90">
        <f t="shared" si="25"/>
      </c>
      <c r="O43" s="57">
        <f t="shared" si="28"/>
      </c>
      <c r="P43" s="55"/>
      <c r="Q43" s="49"/>
      <c r="R43" s="180"/>
      <c r="S43" s="180"/>
      <c r="T43" s="49"/>
      <c r="U43" s="70"/>
      <c r="V43" s="51">
        <f t="shared" si="20"/>
      </c>
      <c r="W43" s="172">
        <f t="shared" si="26"/>
        <v>-28.333333333333332</v>
      </c>
      <c r="X43" s="149">
        <f t="shared" si="5"/>
        <v>2.9567648693326865E-09</v>
      </c>
      <c r="Y43" s="62">
        <f t="shared" si="27"/>
      </c>
      <c r="Z43" s="149">
        <f t="shared" si="21"/>
        <v>0</v>
      </c>
      <c r="AA43" s="149">
        <f t="shared" si="8"/>
        <v>1</v>
      </c>
      <c r="AB43" s="149">
        <f t="shared" si="22"/>
        <v>0</v>
      </c>
      <c r="AC43" s="155" t="e">
        <f>LOG(AC44,10)</f>
        <v>#NUM!</v>
      </c>
      <c r="AD43" s="149"/>
      <c r="AE43" s="261"/>
      <c r="AF43" s="237"/>
    </row>
    <row r="44" spans="1:32" s="2" customFormat="1" ht="14.25" customHeight="1" thickBot="1">
      <c r="A44" s="258"/>
      <c r="B44" s="204" t="s">
        <v>82</v>
      </c>
      <c r="C44" s="149"/>
      <c r="D44" s="156">
        <v>7</v>
      </c>
      <c r="E44" s="192"/>
      <c r="F44" s="193">
        <f>IF(G42="","",G42)</f>
      </c>
      <c r="G44" s="194"/>
      <c r="H44" s="120"/>
      <c r="I44" s="121"/>
      <c r="J44" s="251"/>
      <c r="K44" s="195"/>
      <c r="L44" s="69">
        <f t="shared" si="23"/>
      </c>
      <c r="M44" s="44">
        <f t="shared" si="24"/>
      </c>
      <c r="N44" s="90">
        <f t="shared" si="25"/>
      </c>
      <c r="O44" s="57">
        <f t="shared" si="28"/>
      </c>
      <c r="P44" s="58"/>
      <c r="Q44" s="107" t="s">
        <v>1</v>
      </c>
      <c r="R44" s="107" t="s">
        <v>44</v>
      </c>
      <c r="S44" s="114">
        <f>IF(S46="","","השלם  זמנים")</f>
      </c>
      <c r="T44" s="199"/>
      <c r="U44" s="70"/>
      <c r="V44" s="51">
        <f t="shared" si="20"/>
      </c>
      <c r="W44" s="172">
        <f t="shared" si="26"/>
        <v>-28.333333333333332</v>
      </c>
      <c r="X44" s="149">
        <f t="shared" si="5"/>
        <v>2.9567648693326865E-09</v>
      </c>
      <c r="Y44" s="62">
        <f t="shared" si="27"/>
      </c>
      <c r="Z44" s="149">
        <f t="shared" si="21"/>
        <v>0</v>
      </c>
      <c r="AA44" s="149">
        <f t="shared" si="8"/>
        <v>1</v>
      </c>
      <c r="AB44" s="149">
        <f t="shared" si="22"/>
        <v>0</v>
      </c>
      <c r="AC44" s="155">
        <f>K38*60/$V$15</f>
        <v>0</v>
      </c>
      <c r="AD44" s="149"/>
      <c r="AE44" s="261"/>
      <c r="AF44" s="237"/>
    </row>
    <row r="45" spans="1:32" s="2" customFormat="1" ht="14.25" customHeight="1" thickBot="1">
      <c r="A45" s="258"/>
      <c r="B45" s="277" t="s">
        <v>83</v>
      </c>
      <c r="C45" s="149"/>
      <c r="D45" s="156">
        <v>8</v>
      </c>
      <c r="E45" s="192"/>
      <c r="F45" s="193">
        <f>IF(G44="","",G44)</f>
      </c>
      <c r="G45" s="194"/>
      <c r="H45" s="109"/>
      <c r="I45" s="110"/>
      <c r="J45" s="111"/>
      <c r="K45" s="195"/>
      <c r="L45" s="69">
        <f>V45</f>
      </c>
      <c r="M45" s="44">
        <f>Y45</f>
      </c>
      <c r="N45" s="90">
        <f>IF(H45="","",V45/M45)</f>
      </c>
      <c r="O45" s="56">
        <f t="shared" si="28"/>
      </c>
      <c r="P45" s="55"/>
      <c r="Q45" s="107" t="s">
        <v>16</v>
      </c>
      <c r="R45" s="107" t="s">
        <v>45</v>
      </c>
      <c r="S45" s="107"/>
      <c r="T45" s="53"/>
      <c r="U45" s="70"/>
      <c r="V45" s="51">
        <f>IF(H45="","",IF(O45="",I45*60+J45,O45*60))</f>
      </c>
      <c r="W45" s="172">
        <f>H45/3-85/3</f>
        <v>-28.333333333333332</v>
      </c>
      <c r="X45" s="149">
        <f t="shared" si="5"/>
        <v>2.9567648693326865E-09</v>
      </c>
      <c r="Y45" s="62">
        <f>IF(H45="","",480/X45)</f>
      </c>
      <c r="Z45" s="149">
        <f>H45/10</f>
        <v>0</v>
      </c>
      <c r="AA45" s="149">
        <f t="shared" si="8"/>
        <v>1</v>
      </c>
      <c r="AB45" s="149">
        <f>IF(H45="",0,AA45*V45)</f>
        <v>0</v>
      </c>
      <c r="AC45" s="155" t="e">
        <f>AC46*10</f>
        <v>#DIV/0!</v>
      </c>
      <c r="AD45" s="149"/>
      <c r="AE45" s="261"/>
      <c r="AF45" s="237"/>
    </row>
    <row r="46" spans="1:32" s="2" customFormat="1" ht="14.25" customHeight="1">
      <c r="A46" s="258"/>
      <c r="B46" s="278" t="s">
        <v>70</v>
      </c>
      <c r="C46" s="205"/>
      <c r="D46" s="206"/>
      <c r="E46" s="207"/>
      <c r="F46" s="208">
        <f>IF(G44="","",G44)</f>
      </c>
      <c r="G46" s="209"/>
      <c r="H46" s="210"/>
      <c r="I46" s="211"/>
      <c r="J46" s="212"/>
      <c r="K46" s="211"/>
      <c r="L46" s="101"/>
      <c r="M46" s="102"/>
      <c r="N46" s="103">
        <f>SUM(N38:N45)</f>
        <v>0</v>
      </c>
      <c r="O46" s="104">
        <f t="shared" si="28"/>
      </c>
      <c r="P46" s="105">
        <f>SUM(V38:V46)</f>
        <v>0</v>
      </c>
      <c r="Q46" s="116">
        <f>K38*60</f>
        <v>0</v>
      </c>
      <c r="R46" s="116">
        <f>P46</f>
        <v>0</v>
      </c>
      <c r="S46" s="117">
        <f>IF(K38*60-P46=0,"",K38*60-P46)</f>
      </c>
      <c r="T46" s="213"/>
      <c r="U46" s="81"/>
      <c r="V46" s="106">
        <f aca="true" t="shared" si="29" ref="V46:V53">IF(H46="","",IF(O46="",I46*60+J46,O46*60))</f>
      </c>
      <c r="W46" s="214" t="e">
        <f>AH38/3-85/3</f>
        <v>#DIV/0!</v>
      </c>
      <c r="X46" s="205" t="e">
        <f t="shared" si="5"/>
        <v>#DIV/0!</v>
      </c>
      <c r="Y46" s="215" t="e">
        <f>480/X46</f>
        <v>#DIV/0!</v>
      </c>
      <c r="Z46" s="205">
        <f aca="true" t="shared" si="30" ref="Z46:Z53">H46/10</f>
        <v>0</v>
      </c>
      <c r="AA46" s="205">
        <f t="shared" si="8"/>
        <v>1</v>
      </c>
      <c r="AB46" s="205">
        <f aca="true" t="shared" si="31" ref="AB46:AB53">IF(H46="",0,AA46*V46)</f>
        <v>0</v>
      </c>
      <c r="AC46" s="216" t="e">
        <f>SUM(AB38:AB46)/P46</f>
        <v>#DIV/0!</v>
      </c>
      <c r="AD46" s="205"/>
      <c r="AE46" s="262"/>
      <c r="AF46" s="254"/>
    </row>
    <row r="47" spans="1:38" s="2" customFormat="1" ht="13.5" customHeight="1" hidden="1" thickBot="1">
      <c r="A47" s="258"/>
      <c r="B47" s="148">
        <v>3</v>
      </c>
      <c r="C47" s="149" t="s">
        <v>37</v>
      </c>
      <c r="D47" s="217">
        <v>1</v>
      </c>
      <c r="E47" s="174"/>
      <c r="F47" s="175"/>
      <c r="G47" s="174"/>
      <c r="H47" s="218">
        <v>88</v>
      </c>
      <c r="I47" s="219"/>
      <c r="J47" s="220">
        <v>200</v>
      </c>
      <c r="K47" s="219">
        <v>8</v>
      </c>
      <c r="L47" s="69">
        <f aca="true" t="shared" si="32" ref="L47:L53">V47</f>
        <v>200</v>
      </c>
      <c r="M47" s="44">
        <f aca="true" t="shared" si="33" ref="M47:M53">Y47</f>
        <v>240</v>
      </c>
      <c r="N47" s="61">
        <f aca="true" t="shared" si="34" ref="N47:N53">IF(H47="","",V47/M47)</f>
        <v>0.8333333333333334</v>
      </c>
      <c r="O47" s="45">
        <f>IF(G47="","",G47-F47)</f>
      </c>
      <c r="P47" s="46"/>
      <c r="Q47" s="63" t="e">
        <f>LOG(AC55)*10</f>
        <v>#NUM!</v>
      </c>
      <c r="R47" s="47" t="e">
        <f>Q47+AC51</f>
        <v>#NUM!</v>
      </c>
      <c r="S47" s="48">
        <f>Y55</f>
        <v>0</v>
      </c>
      <c r="T47" s="49"/>
      <c r="U47" s="71">
        <f>N55</f>
        <v>0</v>
      </c>
      <c r="V47" s="50">
        <f t="shared" si="29"/>
        <v>200</v>
      </c>
      <c r="W47" s="172">
        <f aca="true" t="shared" si="35" ref="W47:W53">H47/3-85/3</f>
        <v>1</v>
      </c>
      <c r="X47" s="172">
        <f t="shared" si="5"/>
        <v>2</v>
      </c>
      <c r="Y47" s="172">
        <f aca="true" t="shared" si="36" ref="Y47:Y53">IF(H47="","",480/X47)</f>
        <v>240</v>
      </c>
      <c r="Z47" s="149">
        <f t="shared" si="30"/>
        <v>8.8</v>
      </c>
      <c r="AA47" s="149">
        <f t="shared" si="8"/>
        <v>630957344.4801962</v>
      </c>
      <c r="AB47" s="149">
        <f t="shared" si="31"/>
        <v>126191468896.03925</v>
      </c>
      <c r="AC47" s="155"/>
      <c r="AD47" s="149"/>
      <c r="AE47" s="261"/>
      <c r="AF47" s="237"/>
      <c r="AL47" s="3" t="e">
        <f>IF($Y$28&lt;60,$Y$28,$Y$28/60)</f>
        <v>#DIV/0!</v>
      </c>
    </row>
    <row r="48" spans="1:38" s="2" customFormat="1" ht="13.5" customHeight="1" hidden="1" thickBot="1">
      <c r="A48" s="258"/>
      <c r="B48" s="148"/>
      <c r="C48" s="221" t="s">
        <v>35</v>
      </c>
      <c r="D48" s="217">
        <v>2</v>
      </c>
      <c r="E48" s="174"/>
      <c r="F48" s="175"/>
      <c r="G48" s="174"/>
      <c r="H48" s="222">
        <v>91</v>
      </c>
      <c r="I48" s="223"/>
      <c r="J48" s="224">
        <v>280</v>
      </c>
      <c r="K48" s="225"/>
      <c r="L48" s="69">
        <f t="shared" si="32"/>
        <v>280</v>
      </c>
      <c r="M48" s="44">
        <f t="shared" si="33"/>
        <v>120</v>
      </c>
      <c r="N48" s="61">
        <f t="shared" si="34"/>
        <v>2.3333333333333335</v>
      </c>
      <c r="O48" s="45">
        <f>IF(G48="","",G48-F48)</f>
      </c>
      <c r="P48" s="45"/>
      <c r="Q48" s="64"/>
      <c r="R48" s="49"/>
      <c r="S48" s="49"/>
      <c r="T48" s="49"/>
      <c r="U48" s="70"/>
      <c r="V48" s="51">
        <f t="shared" si="29"/>
        <v>280</v>
      </c>
      <c r="W48" s="172">
        <f t="shared" si="35"/>
        <v>2</v>
      </c>
      <c r="X48" s="149">
        <f t="shared" si="5"/>
        <v>4</v>
      </c>
      <c r="Y48" s="62">
        <f t="shared" si="36"/>
        <v>120</v>
      </c>
      <c r="Z48" s="149">
        <f t="shared" si="30"/>
        <v>9.1</v>
      </c>
      <c r="AA48" s="149">
        <f t="shared" si="8"/>
        <v>1258925411.7941697</v>
      </c>
      <c r="AB48" s="149">
        <f t="shared" si="31"/>
        <v>352499115302.3675</v>
      </c>
      <c r="AC48" s="155"/>
      <c r="AD48" s="149"/>
      <c r="AE48" s="261"/>
      <c r="AF48" s="237"/>
      <c r="AL48" s="1" t="e">
        <f>IF($Y$28&lt;60,$Y$28,$Y$28/60)</f>
        <v>#DIV/0!</v>
      </c>
    </row>
    <row r="49" spans="1:32" s="2" customFormat="1" ht="14.25" customHeight="1" hidden="1" thickBot="1">
      <c r="A49" s="258"/>
      <c r="B49" s="148"/>
      <c r="C49" s="149" t="s">
        <v>36</v>
      </c>
      <c r="D49" s="217">
        <v>3</v>
      </c>
      <c r="E49" s="174"/>
      <c r="F49" s="175"/>
      <c r="G49" s="174"/>
      <c r="H49" s="222"/>
      <c r="I49" s="224"/>
      <c r="J49" s="224"/>
      <c r="K49" s="223"/>
      <c r="L49" s="69">
        <f t="shared" si="32"/>
      </c>
      <c r="M49" s="44">
        <f t="shared" si="33"/>
      </c>
      <c r="N49" s="61">
        <f t="shared" si="34"/>
      </c>
      <c r="O49" s="45"/>
      <c r="P49" s="45"/>
      <c r="Q49" s="226"/>
      <c r="R49" s="52"/>
      <c r="S49" s="53"/>
      <c r="T49" s="53"/>
      <c r="U49" s="70"/>
      <c r="V49" s="51">
        <f t="shared" si="29"/>
      </c>
      <c r="W49" s="172">
        <f t="shared" si="35"/>
        <v>-28.333333333333332</v>
      </c>
      <c r="X49" s="149">
        <f t="shared" si="5"/>
        <v>2.9567648693326865E-09</v>
      </c>
      <c r="Y49" s="62">
        <f t="shared" si="36"/>
      </c>
      <c r="Z49" s="149">
        <f t="shared" si="30"/>
        <v>0</v>
      </c>
      <c r="AA49" s="149">
        <f t="shared" si="8"/>
        <v>1</v>
      </c>
      <c r="AB49" s="149">
        <f t="shared" si="31"/>
        <v>0</v>
      </c>
      <c r="AC49" s="155"/>
      <c r="AD49" s="149"/>
      <c r="AE49" s="261"/>
      <c r="AF49" s="237"/>
    </row>
    <row r="50" spans="1:32" s="2" customFormat="1" ht="13.5" customHeight="1" hidden="1" thickBot="1">
      <c r="A50" s="258"/>
      <c r="B50" s="148"/>
      <c r="C50" s="149" t="s">
        <v>38</v>
      </c>
      <c r="D50" s="217">
        <v>4</v>
      </c>
      <c r="E50" s="174"/>
      <c r="F50" s="175"/>
      <c r="G50" s="174"/>
      <c r="H50" s="222"/>
      <c r="I50" s="223"/>
      <c r="J50" s="224"/>
      <c r="K50" s="223"/>
      <c r="L50" s="69">
        <f t="shared" si="32"/>
      </c>
      <c r="M50" s="44">
        <f t="shared" si="33"/>
      </c>
      <c r="N50" s="61">
        <f t="shared" si="34"/>
      </c>
      <c r="O50" s="45">
        <f>IF(G50="","",G50-F50)</f>
      </c>
      <c r="P50" s="149"/>
      <c r="Q50" s="64"/>
      <c r="R50" s="180"/>
      <c r="S50" s="180"/>
      <c r="T50" s="180"/>
      <c r="U50" s="70"/>
      <c r="V50" s="51">
        <f t="shared" si="29"/>
      </c>
      <c r="W50" s="172">
        <f t="shared" si="35"/>
        <v>-28.333333333333332</v>
      </c>
      <c r="X50" s="149">
        <f t="shared" si="5"/>
        <v>2.9567648693326865E-09</v>
      </c>
      <c r="Y50" s="62">
        <f t="shared" si="36"/>
      </c>
      <c r="Z50" s="149">
        <f t="shared" si="30"/>
        <v>0</v>
      </c>
      <c r="AA50" s="149">
        <f t="shared" si="8"/>
        <v>1</v>
      </c>
      <c r="AB50" s="149">
        <f t="shared" si="31"/>
        <v>0</v>
      </c>
      <c r="AC50" s="155"/>
      <c r="AD50" s="149"/>
      <c r="AE50" s="261"/>
      <c r="AF50" s="237"/>
    </row>
    <row r="51" spans="1:32" s="2" customFormat="1" ht="13.5" customHeight="1" hidden="1" thickBot="1">
      <c r="A51" s="258"/>
      <c r="B51" s="148"/>
      <c r="C51" s="149" t="s">
        <v>39</v>
      </c>
      <c r="D51" s="217">
        <v>5</v>
      </c>
      <c r="E51" s="174"/>
      <c r="F51" s="175"/>
      <c r="G51" s="174"/>
      <c r="H51" s="222"/>
      <c r="I51" s="223"/>
      <c r="J51" s="224"/>
      <c r="K51" s="223"/>
      <c r="L51" s="69">
        <f t="shared" si="32"/>
      </c>
      <c r="M51" s="44">
        <f t="shared" si="33"/>
      </c>
      <c r="N51" s="61">
        <f t="shared" si="34"/>
      </c>
      <c r="O51" s="45">
        <f>IF(G51="","",G51-F51)</f>
      </c>
      <c r="P51" s="45"/>
      <c r="Q51" s="65"/>
      <c r="R51" s="53"/>
      <c r="S51" s="53"/>
      <c r="T51" s="53"/>
      <c r="U51" s="70"/>
      <c r="V51" s="51">
        <f t="shared" si="29"/>
      </c>
      <c r="W51" s="172">
        <f t="shared" si="35"/>
        <v>-28.333333333333332</v>
      </c>
      <c r="X51" s="149">
        <f t="shared" si="5"/>
        <v>2.9567648693326865E-09</v>
      </c>
      <c r="Y51" s="62">
        <f t="shared" si="36"/>
      </c>
      <c r="Z51" s="149">
        <f t="shared" si="30"/>
        <v>0</v>
      </c>
      <c r="AA51" s="149">
        <f t="shared" si="8"/>
        <v>1</v>
      </c>
      <c r="AB51" s="149">
        <f t="shared" si="31"/>
        <v>0</v>
      </c>
      <c r="AC51" s="155">
        <f>AC52*10</f>
        <v>0</v>
      </c>
      <c r="AD51" s="149"/>
      <c r="AE51" s="261"/>
      <c r="AF51" s="237"/>
    </row>
    <row r="52" spans="1:32" s="2" customFormat="1" ht="13.5" customHeight="1" hidden="1" thickBot="1">
      <c r="A52" s="258"/>
      <c r="B52" s="148"/>
      <c r="C52" s="149"/>
      <c r="D52" s="217">
        <v>6</v>
      </c>
      <c r="E52" s="174"/>
      <c r="F52" s="175"/>
      <c r="G52" s="174"/>
      <c r="H52" s="222"/>
      <c r="I52" s="223"/>
      <c r="J52" s="224"/>
      <c r="K52" s="223"/>
      <c r="L52" s="69">
        <f t="shared" si="32"/>
      </c>
      <c r="M52" s="44">
        <f t="shared" si="33"/>
      </c>
      <c r="N52" s="61">
        <f t="shared" si="34"/>
      </c>
      <c r="O52" s="45">
        <f>IF(G52="","",G52-F52)</f>
      </c>
      <c r="P52" s="45"/>
      <c r="Q52" s="64"/>
      <c r="R52" s="180"/>
      <c r="S52" s="180"/>
      <c r="T52" s="49"/>
      <c r="U52" s="70"/>
      <c r="V52" s="51">
        <f t="shared" si="29"/>
      </c>
      <c r="W52" s="172">
        <f t="shared" si="35"/>
        <v>-28.333333333333332</v>
      </c>
      <c r="X52" s="149">
        <f t="shared" si="5"/>
        <v>2.9567648693326865E-09</v>
      </c>
      <c r="Y52" s="62">
        <f t="shared" si="36"/>
      </c>
      <c r="Z52" s="149">
        <f t="shared" si="30"/>
        <v>0</v>
      </c>
      <c r="AA52" s="149">
        <f t="shared" si="8"/>
        <v>1</v>
      </c>
      <c r="AB52" s="149">
        <f t="shared" si="31"/>
        <v>0</v>
      </c>
      <c r="AC52" s="155">
        <f>LOG(AC53,10)</f>
        <v>0</v>
      </c>
      <c r="AD52" s="149"/>
      <c r="AE52" s="261"/>
      <c r="AF52" s="237"/>
    </row>
    <row r="53" spans="1:32" s="2" customFormat="1" ht="13.5" customHeight="1" hidden="1" thickBot="1">
      <c r="A53" s="258"/>
      <c r="B53" s="148"/>
      <c r="C53" s="149"/>
      <c r="D53" s="217">
        <v>7</v>
      </c>
      <c r="E53" s="174"/>
      <c r="F53" s="175"/>
      <c r="G53" s="174"/>
      <c r="H53" s="222"/>
      <c r="I53" s="223"/>
      <c r="J53" s="224"/>
      <c r="K53" s="223"/>
      <c r="L53" s="69">
        <f t="shared" si="32"/>
      </c>
      <c r="M53" s="44">
        <f t="shared" si="33"/>
      </c>
      <c r="N53" s="61">
        <f t="shared" si="34"/>
      </c>
      <c r="O53" s="45">
        <f>IF(G53="","",G53-F53)</f>
      </c>
      <c r="P53" s="45"/>
      <c r="Q53" s="65" t="str">
        <f>IF(K47*60-P55=0,"","זמנים-השלמה")</f>
        <v>זמנים-השלמה</v>
      </c>
      <c r="R53" s="49"/>
      <c r="S53" s="49"/>
      <c r="T53" s="181"/>
      <c r="U53" s="70"/>
      <c r="V53" s="51">
        <f t="shared" si="29"/>
      </c>
      <c r="W53" s="172">
        <f t="shared" si="35"/>
        <v>-28.333333333333332</v>
      </c>
      <c r="X53" s="149">
        <f t="shared" si="5"/>
        <v>2.9567648693326865E-09</v>
      </c>
      <c r="Y53" s="62">
        <f t="shared" si="36"/>
      </c>
      <c r="Z53" s="149">
        <f t="shared" si="30"/>
        <v>0</v>
      </c>
      <c r="AA53" s="149">
        <f t="shared" si="8"/>
        <v>1</v>
      </c>
      <c r="AB53" s="149">
        <f t="shared" si="31"/>
        <v>0</v>
      </c>
      <c r="AC53" s="155">
        <f>K47*60/$V$15</f>
        <v>1</v>
      </c>
      <c r="AD53" s="149"/>
      <c r="AE53" s="261"/>
      <c r="AF53" s="237"/>
    </row>
    <row r="54" spans="1:32" s="2" customFormat="1" ht="13.5" customHeight="1" hidden="1" thickBot="1">
      <c r="A54" s="258"/>
      <c r="B54" s="148"/>
      <c r="C54" s="149"/>
      <c r="D54" s="227">
        <v>8</v>
      </c>
      <c r="E54" s="228"/>
      <c r="F54" s="229">
        <f>IF(G53="","",G53)</f>
      </c>
      <c r="G54" s="228"/>
      <c r="H54" s="230"/>
      <c r="I54" s="231"/>
      <c r="J54" s="232"/>
      <c r="K54" s="231"/>
      <c r="L54" s="72">
        <f>V54</f>
      </c>
      <c r="M54" s="60">
        <f>Y54</f>
      </c>
      <c r="N54" s="61">
        <f>IF(H54="","",V54/M54)</f>
      </c>
      <c r="O54" s="45">
        <f>IF(G54="","",G54-F54)</f>
      </c>
      <c r="P54" s="45"/>
      <c r="Q54" s="233" t="s">
        <v>16</v>
      </c>
      <c r="R54" s="234" t="s">
        <v>26</v>
      </c>
      <c r="S54" s="234" t="s">
        <v>25</v>
      </c>
      <c r="T54" s="66"/>
      <c r="U54" s="73"/>
      <c r="V54" s="51">
        <f>IF(H54="","",IF(O54="",I54*60+J54,O54*60))</f>
      </c>
      <c r="W54" s="172">
        <f>H54/3-85/3</f>
        <v>-28.333333333333332</v>
      </c>
      <c r="X54" s="149">
        <f t="shared" si="5"/>
        <v>2.9567648693326865E-09</v>
      </c>
      <c r="Y54" s="62">
        <f>IF(H54="","",480/X54)</f>
      </c>
      <c r="Z54" s="149">
        <f>H54/10</f>
        <v>0</v>
      </c>
      <c r="AA54" s="149">
        <f t="shared" si="8"/>
        <v>1</v>
      </c>
      <c r="AB54" s="149">
        <f>IF(H54="",0,AA54*V54)</f>
        <v>0</v>
      </c>
      <c r="AC54" s="155">
        <f>AC55*10</f>
        <v>0</v>
      </c>
      <c r="AD54" s="149"/>
      <c r="AE54" s="261"/>
      <c r="AF54" s="237"/>
    </row>
    <row r="55" spans="1:32" s="4" customFormat="1" ht="13.5" customHeight="1" hidden="1">
      <c r="A55" s="259"/>
      <c r="B55" s="235"/>
      <c r="C55" s="149"/>
      <c r="D55" s="157"/>
      <c r="E55" s="174"/>
      <c r="F55" s="175"/>
      <c r="G55" s="174"/>
      <c r="H55" s="236"/>
      <c r="I55" s="37"/>
      <c r="J55" s="158"/>
      <c r="K55" s="37"/>
      <c r="L55" s="74"/>
      <c r="M55" s="75"/>
      <c r="N55" s="76"/>
      <c r="O55" s="77"/>
      <c r="P55" s="78"/>
      <c r="Q55" s="79"/>
      <c r="R55" s="79"/>
      <c r="S55" s="80"/>
      <c r="T55" s="187"/>
      <c r="U55" s="81"/>
      <c r="V55" s="62"/>
      <c r="W55" s="172"/>
      <c r="X55" s="149"/>
      <c r="Y55" s="62"/>
      <c r="Z55" s="149"/>
      <c r="AA55" s="149"/>
      <c r="AB55" s="149"/>
      <c r="AC55" s="155"/>
      <c r="AD55" s="149"/>
      <c r="AE55" s="261"/>
      <c r="AF55" s="237"/>
    </row>
    <row r="56" spans="1:38" s="4" customFormat="1" ht="13.5" customHeight="1" hidden="1">
      <c r="A56" s="259"/>
      <c r="B56" s="235"/>
      <c r="C56" s="237"/>
      <c r="D56" s="238"/>
      <c r="E56" s="239"/>
      <c r="F56" s="240"/>
      <c r="G56" s="239"/>
      <c r="H56" s="241"/>
      <c r="I56" s="242"/>
      <c r="J56" s="243"/>
      <c r="K56" s="242"/>
      <c r="L56" s="11"/>
      <c r="M56" s="11"/>
      <c r="N56" s="12"/>
      <c r="O56" s="13"/>
      <c r="P56" s="14"/>
      <c r="Q56" s="15"/>
      <c r="R56" s="15"/>
      <c r="S56" s="16"/>
      <c r="T56" s="17"/>
      <c r="U56" s="18"/>
      <c r="V56" s="19"/>
      <c r="W56" s="244"/>
      <c r="X56" s="244"/>
      <c r="Y56" s="244"/>
      <c r="Z56" s="237"/>
      <c r="AA56" s="237"/>
      <c r="AB56" s="237"/>
      <c r="AC56" s="245"/>
      <c r="AD56" s="237"/>
      <c r="AE56" s="261"/>
      <c r="AF56" s="237"/>
      <c r="AL56" s="6"/>
    </row>
    <row r="57" spans="1:38" s="4" customFormat="1" ht="13.5" customHeight="1">
      <c r="A57" s="259"/>
      <c r="B57" s="246" t="s">
        <v>88</v>
      </c>
      <c r="C57" s="149"/>
      <c r="D57" s="157"/>
      <c r="E57" s="174"/>
      <c r="F57" s="175"/>
      <c r="G57" s="174"/>
      <c r="H57" s="284" t="s">
        <v>86</v>
      </c>
      <c r="I57" s="37" t="s">
        <v>87</v>
      </c>
      <c r="J57" s="290"/>
      <c r="K57" s="291"/>
      <c r="L57" s="292"/>
      <c r="M57" s="293"/>
      <c r="N57" s="294"/>
      <c r="O57" s="295"/>
      <c r="P57" s="295"/>
      <c r="Q57" s="296"/>
      <c r="R57" s="296"/>
      <c r="S57" s="297" t="s">
        <v>84</v>
      </c>
      <c r="T57" s="296"/>
      <c r="U57" s="296"/>
      <c r="V57" s="19"/>
      <c r="W57" s="244"/>
      <c r="X57" s="237"/>
      <c r="Y57" s="19"/>
      <c r="Z57" s="237"/>
      <c r="AA57" s="237"/>
      <c r="AB57" s="237"/>
      <c r="AC57" s="245"/>
      <c r="AD57" s="237"/>
      <c r="AE57" s="261"/>
      <c r="AF57" s="237"/>
      <c r="AL57" s="23"/>
    </row>
    <row r="58" spans="1:32" s="4" customFormat="1" ht="13.5" customHeight="1" thickBot="1">
      <c r="A58" s="259"/>
      <c r="B58" s="247"/>
      <c r="C58" s="325" t="s">
        <v>85</v>
      </c>
      <c r="D58" s="325"/>
      <c r="E58" s="325"/>
      <c r="F58" s="325"/>
      <c r="G58" s="325"/>
      <c r="H58" s="325"/>
      <c r="I58" s="325"/>
      <c r="J58" s="325"/>
      <c r="K58" s="325"/>
      <c r="L58" s="298"/>
      <c r="M58" s="298"/>
      <c r="N58" s="299"/>
      <c r="O58" s="300"/>
      <c r="P58" s="300"/>
      <c r="Q58" s="301" t="s">
        <v>59</v>
      </c>
      <c r="R58" s="302"/>
      <c r="S58" s="303"/>
      <c r="T58" s="304"/>
      <c r="U58" s="305"/>
      <c r="V58" s="113"/>
      <c r="W58" s="248"/>
      <c r="X58" s="249"/>
      <c r="Y58" s="113"/>
      <c r="Z58" s="249"/>
      <c r="AA58" s="249"/>
      <c r="AB58" s="249"/>
      <c r="AC58" s="250"/>
      <c r="AD58" s="249"/>
      <c r="AE58" s="261"/>
      <c r="AF58" s="237"/>
    </row>
    <row r="59" spans="1:31" s="4" customFormat="1" ht="7.5" customHeight="1" thickTop="1">
      <c r="A59" s="259"/>
      <c r="B59" s="259"/>
      <c r="C59" s="264"/>
      <c r="D59" s="265"/>
      <c r="E59" s="266"/>
      <c r="F59" s="267"/>
      <c r="G59" s="266"/>
      <c r="H59" s="268"/>
      <c r="I59" s="269"/>
      <c r="J59" s="270"/>
      <c r="K59" s="269"/>
      <c r="L59" s="271"/>
      <c r="M59" s="271"/>
      <c r="N59" s="272"/>
      <c r="O59" s="273"/>
      <c r="P59" s="259"/>
      <c r="Q59" s="274"/>
      <c r="R59" s="275"/>
      <c r="S59" s="275"/>
      <c r="T59" s="275"/>
      <c r="U59" s="274"/>
      <c r="V59" s="19"/>
      <c r="W59" s="20"/>
      <c r="Y59" s="22"/>
      <c r="AC59" s="21"/>
      <c r="AE59" s="259"/>
    </row>
    <row r="60" spans="3:29" s="4" customFormat="1" ht="13.5" customHeight="1">
      <c r="C60" s="263"/>
      <c r="D60" s="5"/>
      <c r="E60" s="6"/>
      <c r="F60" s="7"/>
      <c r="G60" s="6"/>
      <c r="H60" s="8"/>
      <c r="I60" s="9"/>
      <c r="J60" s="10"/>
      <c r="K60" s="9"/>
      <c r="L60" s="11"/>
      <c r="M60" s="11"/>
      <c r="N60" s="12"/>
      <c r="O60" s="13"/>
      <c r="P60" s="13"/>
      <c r="Q60" s="25"/>
      <c r="R60" s="26"/>
      <c r="S60" s="26"/>
      <c r="T60" s="26"/>
      <c r="U60" s="17"/>
      <c r="V60" s="19"/>
      <c r="W60" s="20"/>
      <c r="Y60" s="22"/>
      <c r="AC60" s="21"/>
    </row>
    <row r="61" spans="3:29" s="4" customFormat="1" ht="13.5" customHeight="1">
      <c r="C61" s="316"/>
      <c r="D61" s="5"/>
      <c r="E61" s="6"/>
      <c r="F61" s="7"/>
      <c r="G61" s="6"/>
      <c r="H61" s="8"/>
      <c r="I61" s="9"/>
      <c r="J61" s="10"/>
      <c r="K61" s="9"/>
      <c r="L61" s="11"/>
      <c r="M61" s="11"/>
      <c r="N61" s="12"/>
      <c r="O61" s="13"/>
      <c r="P61" s="13"/>
      <c r="Q61" s="17"/>
      <c r="R61" s="27"/>
      <c r="S61" s="27"/>
      <c r="T61" s="17"/>
      <c r="U61" s="17"/>
      <c r="V61" s="19"/>
      <c r="W61" s="20"/>
      <c r="Y61" s="22"/>
      <c r="AC61" s="21"/>
    </row>
    <row r="62" spans="3:29" s="4" customFormat="1" ht="13.5" customHeight="1">
      <c r="C62" s="316"/>
      <c r="D62" s="5"/>
      <c r="E62" s="6"/>
      <c r="F62" s="7"/>
      <c r="G62" s="6"/>
      <c r="H62" s="8"/>
      <c r="I62" s="9"/>
      <c r="J62" s="10"/>
      <c r="K62" s="9"/>
      <c r="L62" s="11"/>
      <c r="M62" s="11"/>
      <c r="N62" s="12"/>
      <c r="O62" s="13"/>
      <c r="P62" s="13"/>
      <c r="Q62" s="25"/>
      <c r="R62" s="17"/>
      <c r="S62" s="17"/>
      <c r="T62" s="28"/>
      <c r="U62" s="17"/>
      <c r="V62" s="19"/>
      <c r="W62" s="20"/>
      <c r="Y62" s="22"/>
      <c r="AC62" s="21"/>
    </row>
    <row r="63" spans="12:29" s="4" customFormat="1" ht="13.5" customHeight="1">
      <c r="L63" s="11"/>
      <c r="M63" s="11"/>
      <c r="N63" s="12"/>
      <c r="O63" s="13"/>
      <c r="P63" s="13"/>
      <c r="Q63" s="29"/>
      <c r="R63" s="29"/>
      <c r="S63" s="29"/>
      <c r="T63" s="26"/>
      <c r="U63" s="17"/>
      <c r="V63" s="19"/>
      <c r="W63" s="20"/>
      <c r="Y63" s="22"/>
      <c r="AC63" s="21"/>
    </row>
    <row r="64" spans="4:29" s="4" customFormat="1" ht="13.5" customHeight="1">
      <c r="D64" s="5"/>
      <c r="E64" s="6"/>
      <c r="F64" s="7"/>
      <c r="G64" s="6"/>
      <c r="H64" s="8"/>
      <c r="I64" s="9"/>
      <c r="J64" s="10"/>
      <c r="K64" s="9"/>
      <c r="L64" s="30"/>
      <c r="M64" s="30"/>
      <c r="N64" s="31"/>
      <c r="O64" s="13"/>
      <c r="P64" s="14"/>
      <c r="Q64" s="32"/>
      <c r="R64" s="32"/>
      <c r="S64" s="33"/>
      <c r="T64" s="34"/>
      <c r="U64" s="17"/>
      <c r="V64" s="19"/>
      <c r="W64" s="20"/>
      <c r="Y64" s="22"/>
      <c r="AC64" s="21"/>
    </row>
    <row r="65" spans="4:38" s="4" customFormat="1" ht="13.5" customHeight="1">
      <c r="D65" s="5"/>
      <c r="E65" s="6"/>
      <c r="F65" s="7"/>
      <c r="G65" s="6"/>
      <c r="H65" s="8"/>
      <c r="I65" s="9"/>
      <c r="J65" s="10"/>
      <c r="K65" s="9"/>
      <c r="L65" s="11"/>
      <c r="M65" s="11"/>
      <c r="N65" s="12"/>
      <c r="O65" s="13"/>
      <c r="P65" s="14"/>
      <c r="Q65" s="15"/>
      <c r="R65" s="15"/>
      <c r="S65" s="16"/>
      <c r="T65" s="17"/>
      <c r="U65" s="18"/>
      <c r="V65" s="19"/>
      <c r="W65" s="20"/>
      <c r="X65" s="20"/>
      <c r="Y65" s="20"/>
      <c r="AC65" s="21"/>
      <c r="AL65" s="6"/>
    </row>
    <row r="66" spans="4:38" s="4" customFormat="1" ht="13.5" customHeight="1">
      <c r="D66" s="5"/>
      <c r="E66" s="6"/>
      <c r="F66" s="7"/>
      <c r="G66" s="6"/>
      <c r="H66" s="8"/>
      <c r="I66" s="9"/>
      <c r="J66" s="10"/>
      <c r="K66" s="9"/>
      <c r="L66" s="11"/>
      <c r="M66" s="11"/>
      <c r="N66" s="12"/>
      <c r="O66" s="13"/>
      <c r="P66" s="13"/>
      <c r="Q66" s="17"/>
      <c r="R66" s="17"/>
      <c r="S66" s="17"/>
      <c r="T66" s="17"/>
      <c r="U66" s="17"/>
      <c r="V66" s="19"/>
      <c r="W66" s="20"/>
      <c r="Y66" s="22"/>
      <c r="AC66" s="21"/>
      <c r="AL66" s="23"/>
    </row>
    <row r="67" spans="3:29" s="4" customFormat="1" ht="13.5" customHeight="1">
      <c r="C67" s="283" t="s">
        <v>86</v>
      </c>
      <c r="D67" s="5"/>
      <c r="E67" s="6"/>
      <c r="F67" s="7"/>
      <c r="G67" s="6"/>
      <c r="H67" s="8"/>
      <c r="I67" s="9"/>
      <c r="J67" s="10"/>
      <c r="K67" s="9"/>
      <c r="L67" s="11"/>
      <c r="M67" s="11"/>
      <c r="N67" s="12"/>
      <c r="O67" s="13"/>
      <c r="P67" s="13"/>
      <c r="Q67" s="24"/>
      <c r="R67" s="25"/>
      <c r="S67" s="26"/>
      <c r="T67" s="26"/>
      <c r="U67" s="17"/>
      <c r="V67" s="19"/>
      <c r="W67" s="20"/>
      <c r="Y67" s="22"/>
      <c r="AC67" s="21"/>
    </row>
    <row r="68" spans="4:29" s="4" customFormat="1" ht="13.5" customHeight="1">
      <c r="D68" s="5"/>
      <c r="E68" s="6"/>
      <c r="F68" s="7"/>
      <c r="G68" s="6"/>
      <c r="H68" s="8"/>
      <c r="I68" s="9"/>
      <c r="J68" s="10"/>
      <c r="K68" s="9"/>
      <c r="L68" s="11"/>
      <c r="M68" s="11"/>
      <c r="N68" s="12"/>
      <c r="O68" s="13"/>
      <c r="Q68" s="17"/>
      <c r="R68" s="27"/>
      <c r="S68" s="27"/>
      <c r="T68" s="27"/>
      <c r="U68" s="17"/>
      <c r="V68" s="19"/>
      <c r="W68" s="20"/>
      <c r="Y68" s="22"/>
      <c r="AC68" s="21"/>
    </row>
    <row r="69" spans="4:29" s="4" customFormat="1" ht="13.5" customHeight="1">
      <c r="D69" s="5"/>
      <c r="E69" s="6"/>
      <c r="F69" s="7"/>
      <c r="G69" s="6"/>
      <c r="H69" s="8"/>
      <c r="I69" s="9"/>
      <c r="J69" s="10"/>
      <c r="K69" s="9"/>
      <c r="L69" s="11"/>
      <c r="M69" s="11"/>
      <c r="N69" s="12"/>
      <c r="O69" s="13"/>
      <c r="P69" s="13"/>
      <c r="Q69" s="25"/>
      <c r="R69" s="26"/>
      <c r="S69" s="26"/>
      <c r="T69" s="26"/>
      <c r="U69" s="17"/>
      <c r="V69" s="19"/>
      <c r="W69" s="20"/>
      <c r="Y69" s="22"/>
      <c r="AC69" s="21"/>
    </row>
    <row r="70" spans="4:29" s="4" customFormat="1" ht="13.5" customHeight="1">
      <c r="D70" s="5"/>
      <c r="E70" s="6"/>
      <c r="F70" s="7"/>
      <c r="G70" s="6"/>
      <c r="H70" s="8"/>
      <c r="I70" s="9"/>
      <c r="J70" s="10"/>
      <c r="K70" s="9"/>
      <c r="L70" s="11"/>
      <c r="M70" s="11"/>
      <c r="N70" s="12"/>
      <c r="O70" s="13"/>
      <c r="P70" s="13"/>
      <c r="Q70" s="17"/>
      <c r="R70" s="27"/>
      <c r="S70" s="27"/>
      <c r="T70" s="17"/>
      <c r="U70" s="17"/>
      <c r="V70" s="19"/>
      <c r="W70" s="20"/>
      <c r="Y70" s="22"/>
      <c r="AC70" s="21"/>
    </row>
    <row r="71" spans="4:29" s="4" customFormat="1" ht="13.5" customHeight="1">
      <c r="D71" s="5"/>
      <c r="E71" s="6"/>
      <c r="F71" s="7"/>
      <c r="G71" s="6"/>
      <c r="H71" s="8"/>
      <c r="I71" s="9"/>
      <c r="J71" s="10"/>
      <c r="K71" s="9"/>
      <c r="L71" s="11"/>
      <c r="M71" s="11"/>
      <c r="N71" s="12"/>
      <c r="O71" s="13"/>
      <c r="P71" s="13"/>
      <c r="Q71" s="25"/>
      <c r="R71" s="17"/>
      <c r="S71" s="17"/>
      <c r="T71" s="28"/>
      <c r="U71" s="17"/>
      <c r="V71" s="19"/>
      <c r="W71" s="20"/>
      <c r="Y71" s="22"/>
      <c r="AC71" s="21"/>
    </row>
    <row r="72" spans="4:29" s="4" customFormat="1" ht="13.5" customHeight="1">
      <c r="D72" s="5"/>
      <c r="E72" s="6"/>
      <c r="F72" s="7"/>
      <c r="G72" s="6"/>
      <c r="H72" s="8"/>
      <c r="I72" s="9"/>
      <c r="J72" s="10"/>
      <c r="K72" s="9"/>
      <c r="L72" s="11"/>
      <c r="M72" s="11"/>
      <c r="N72" s="12"/>
      <c r="O72" s="13"/>
      <c r="P72" s="13"/>
      <c r="Q72" s="29"/>
      <c r="R72" s="29"/>
      <c r="S72" s="29"/>
      <c r="T72" s="26"/>
      <c r="U72" s="17"/>
      <c r="V72" s="19"/>
      <c r="W72" s="20"/>
      <c r="Y72" s="22"/>
      <c r="AC72" s="21"/>
    </row>
    <row r="73" spans="4:29" s="4" customFormat="1" ht="13.5" customHeight="1">
      <c r="D73" s="5"/>
      <c r="E73" s="6"/>
      <c r="F73" s="7"/>
      <c r="G73" s="6"/>
      <c r="H73" s="8"/>
      <c r="I73" s="9"/>
      <c r="J73" s="10"/>
      <c r="K73" s="9"/>
      <c r="L73" s="30"/>
      <c r="M73" s="30"/>
      <c r="N73" s="31"/>
      <c r="O73" s="13"/>
      <c r="P73" s="14"/>
      <c r="Q73" s="32"/>
      <c r="R73" s="32"/>
      <c r="S73" s="33"/>
      <c r="T73" s="34"/>
      <c r="U73" s="17"/>
      <c r="V73" s="19"/>
      <c r="W73" s="20"/>
      <c r="Y73" s="22"/>
      <c r="AC73" s="21"/>
    </row>
    <row r="74" spans="4:38" s="4" customFormat="1" ht="13.5" customHeight="1">
      <c r="D74" s="5"/>
      <c r="E74" s="6"/>
      <c r="F74" s="7"/>
      <c r="G74" s="6"/>
      <c r="H74" s="8"/>
      <c r="I74" s="9"/>
      <c r="J74" s="10"/>
      <c r="K74" s="9"/>
      <c r="L74" s="11"/>
      <c r="M74" s="11"/>
      <c r="N74" s="12"/>
      <c r="O74" s="13"/>
      <c r="P74" s="14"/>
      <c r="Q74" s="15"/>
      <c r="R74" s="15"/>
      <c r="S74" s="16"/>
      <c r="T74" s="17"/>
      <c r="U74" s="18"/>
      <c r="V74" s="19"/>
      <c r="W74" s="20"/>
      <c r="X74" s="20"/>
      <c r="Y74" s="20"/>
      <c r="AC74" s="21"/>
      <c r="AL74" s="6"/>
    </row>
    <row r="75" spans="4:38" s="4" customFormat="1" ht="13.5" customHeight="1">
      <c r="D75" s="5"/>
      <c r="E75" s="6"/>
      <c r="F75" s="7"/>
      <c r="G75" s="6"/>
      <c r="H75" s="8"/>
      <c r="I75" s="9"/>
      <c r="J75" s="10"/>
      <c r="K75" s="9"/>
      <c r="L75" s="11"/>
      <c r="M75" s="11"/>
      <c r="N75" s="12"/>
      <c r="O75" s="13"/>
      <c r="P75" s="13"/>
      <c r="Q75" s="17"/>
      <c r="R75" s="17"/>
      <c r="S75" s="17"/>
      <c r="T75" s="17"/>
      <c r="U75" s="17"/>
      <c r="V75" s="19"/>
      <c r="W75" s="20"/>
      <c r="Y75" s="22"/>
      <c r="AC75" s="21"/>
      <c r="AL75" s="23"/>
    </row>
    <row r="76" spans="4:29" s="4" customFormat="1" ht="13.5" customHeight="1">
      <c r="D76" s="5"/>
      <c r="E76" s="6"/>
      <c r="F76" s="7"/>
      <c r="G76" s="6"/>
      <c r="H76" s="8"/>
      <c r="I76" s="9"/>
      <c r="J76" s="10"/>
      <c r="K76" s="9"/>
      <c r="L76" s="11"/>
      <c r="M76" s="11"/>
      <c r="N76" s="12"/>
      <c r="O76" s="13"/>
      <c r="P76" s="13"/>
      <c r="Q76" s="24"/>
      <c r="R76" s="25"/>
      <c r="S76" s="26"/>
      <c r="T76" s="26"/>
      <c r="U76" s="17"/>
      <c r="V76" s="19"/>
      <c r="W76" s="20"/>
      <c r="Y76" s="22"/>
      <c r="AC76" s="21"/>
    </row>
    <row r="77" spans="4:29" s="4" customFormat="1" ht="13.5" customHeight="1">
      <c r="D77" s="5"/>
      <c r="E77" s="6"/>
      <c r="F77" s="7"/>
      <c r="G77" s="6"/>
      <c r="H77" s="8"/>
      <c r="I77" s="9"/>
      <c r="J77" s="10"/>
      <c r="K77" s="9"/>
      <c r="L77" s="11"/>
      <c r="M77" s="11"/>
      <c r="N77" s="12"/>
      <c r="O77" s="13"/>
      <c r="Q77" s="17"/>
      <c r="R77" s="27"/>
      <c r="S77" s="27"/>
      <c r="T77" s="27"/>
      <c r="U77" s="17"/>
      <c r="V77" s="19"/>
      <c r="W77" s="20"/>
      <c r="Y77" s="22"/>
      <c r="AC77" s="21"/>
    </row>
    <row r="78" spans="4:29" s="4" customFormat="1" ht="13.5" customHeight="1">
      <c r="D78" s="5"/>
      <c r="E78" s="6"/>
      <c r="F78" s="7"/>
      <c r="G78" s="6"/>
      <c r="H78" s="8"/>
      <c r="I78" s="9"/>
      <c r="J78" s="10"/>
      <c r="K78" s="9"/>
      <c r="L78" s="11"/>
      <c r="M78" s="11"/>
      <c r="N78" s="12"/>
      <c r="O78" s="13"/>
      <c r="P78" s="13"/>
      <c r="Q78" s="25"/>
      <c r="R78" s="26"/>
      <c r="S78" s="26"/>
      <c r="T78" s="26"/>
      <c r="U78" s="17"/>
      <c r="V78" s="19"/>
      <c r="W78" s="20"/>
      <c r="Y78" s="22"/>
      <c r="AC78" s="21"/>
    </row>
    <row r="79" spans="4:29" s="4" customFormat="1" ht="13.5" customHeight="1">
      <c r="D79" s="5"/>
      <c r="E79" s="6"/>
      <c r="F79" s="7"/>
      <c r="G79" s="6"/>
      <c r="H79" s="8"/>
      <c r="I79" s="9"/>
      <c r="J79" s="10"/>
      <c r="K79" s="9"/>
      <c r="L79" s="11"/>
      <c r="M79" s="11"/>
      <c r="N79" s="12"/>
      <c r="O79" s="13"/>
      <c r="P79" s="13"/>
      <c r="Q79" s="17"/>
      <c r="R79" s="27"/>
      <c r="S79" s="27"/>
      <c r="T79" s="17"/>
      <c r="U79" s="17"/>
      <c r="V79" s="19"/>
      <c r="W79" s="20"/>
      <c r="Y79" s="22"/>
      <c r="AC79" s="21"/>
    </row>
    <row r="80" spans="4:29" s="4" customFormat="1" ht="13.5" customHeight="1">
      <c r="D80" s="5"/>
      <c r="E80" s="6"/>
      <c r="F80" s="7"/>
      <c r="G80" s="6"/>
      <c r="H80" s="8"/>
      <c r="I80" s="9"/>
      <c r="J80" s="10"/>
      <c r="K80" s="9"/>
      <c r="L80" s="11"/>
      <c r="M80" s="11"/>
      <c r="N80" s="12"/>
      <c r="O80" s="13"/>
      <c r="P80" s="13"/>
      <c r="Q80" s="25"/>
      <c r="R80" s="17"/>
      <c r="S80" s="17"/>
      <c r="T80" s="28"/>
      <c r="U80" s="17"/>
      <c r="V80" s="19"/>
      <c r="W80" s="20"/>
      <c r="Y80" s="22"/>
      <c r="AC80" s="21"/>
    </row>
    <row r="81" spans="4:29" s="4" customFormat="1" ht="13.5" customHeight="1">
      <c r="D81" s="5"/>
      <c r="E81" s="6"/>
      <c r="F81" s="7"/>
      <c r="G81" s="6"/>
      <c r="H81" s="8"/>
      <c r="I81" s="9"/>
      <c r="J81" s="10"/>
      <c r="K81" s="9"/>
      <c r="L81" s="11"/>
      <c r="M81" s="11"/>
      <c r="N81" s="12"/>
      <c r="O81" s="13"/>
      <c r="P81" s="13"/>
      <c r="Q81" s="29"/>
      <c r="R81" s="29"/>
      <c r="S81" s="29"/>
      <c r="T81" s="26"/>
      <c r="U81" s="17"/>
      <c r="V81" s="19"/>
      <c r="W81" s="20"/>
      <c r="Y81" s="22"/>
      <c r="AC81" s="21"/>
    </row>
    <row r="82" spans="4:29" s="4" customFormat="1" ht="13.5" customHeight="1">
      <c r="D82" s="5"/>
      <c r="E82" s="6"/>
      <c r="F82" s="7"/>
      <c r="G82" s="6"/>
      <c r="H82" s="8"/>
      <c r="I82" s="9"/>
      <c r="J82" s="10"/>
      <c r="K82" s="9"/>
      <c r="L82" s="30"/>
      <c r="M82" s="30"/>
      <c r="N82" s="31"/>
      <c r="O82" s="13"/>
      <c r="P82" s="14"/>
      <c r="Q82" s="32"/>
      <c r="R82" s="32"/>
      <c r="S82" s="33"/>
      <c r="T82" s="34"/>
      <c r="U82" s="17"/>
      <c r="V82" s="19"/>
      <c r="W82" s="20"/>
      <c r="Y82" s="22"/>
      <c r="AC82" s="21"/>
    </row>
    <row r="83" spans="4:38" s="4" customFormat="1" ht="13.5" customHeight="1" hidden="1" thickBot="1" thickTop="1">
      <c r="D83" s="5"/>
      <c r="E83" s="6"/>
      <c r="F83" s="7"/>
      <c r="G83" s="6"/>
      <c r="H83" s="8"/>
      <c r="I83" s="9"/>
      <c r="J83" s="10"/>
      <c r="K83" s="9"/>
      <c r="L83" s="11"/>
      <c r="M83" s="11"/>
      <c r="N83" s="12"/>
      <c r="O83" s="13"/>
      <c r="P83" s="14"/>
      <c r="Q83" s="15"/>
      <c r="R83" s="15"/>
      <c r="S83" s="16"/>
      <c r="T83" s="17"/>
      <c r="U83" s="18"/>
      <c r="V83" s="19"/>
      <c r="W83" s="20"/>
      <c r="X83" s="20"/>
      <c r="Y83" s="20"/>
      <c r="AC83" s="21"/>
      <c r="AL83" s="6"/>
    </row>
    <row r="84" spans="4:38" s="4" customFormat="1" ht="13.5" customHeight="1" hidden="1" thickBot="1">
      <c r="D84" s="5"/>
      <c r="E84" s="6"/>
      <c r="F84" s="7"/>
      <c r="G84" s="6"/>
      <c r="H84" s="8"/>
      <c r="I84" s="9"/>
      <c r="J84" s="10"/>
      <c r="K84" s="9"/>
      <c r="L84" s="11"/>
      <c r="M84" s="11"/>
      <c r="N84" s="12"/>
      <c r="O84" s="13"/>
      <c r="P84" s="13"/>
      <c r="Q84" s="17"/>
      <c r="R84" s="17"/>
      <c r="S84" s="17"/>
      <c r="T84" s="17"/>
      <c r="U84" s="17"/>
      <c r="V84" s="19"/>
      <c r="W84" s="20"/>
      <c r="Y84" s="22"/>
      <c r="AC84" s="21"/>
      <c r="AL84" s="23"/>
    </row>
    <row r="85" spans="4:29" s="4" customFormat="1" ht="13.5" customHeight="1" hidden="1" thickBot="1">
      <c r="D85" s="5"/>
      <c r="E85" s="6"/>
      <c r="F85" s="7"/>
      <c r="G85" s="6"/>
      <c r="H85" s="8"/>
      <c r="I85" s="9"/>
      <c r="J85" s="10"/>
      <c r="K85" s="9"/>
      <c r="L85" s="11"/>
      <c r="M85" s="11"/>
      <c r="N85" s="12"/>
      <c r="O85" s="13"/>
      <c r="P85" s="13"/>
      <c r="Q85" s="24"/>
      <c r="R85" s="25"/>
      <c r="S85" s="26"/>
      <c r="T85" s="26"/>
      <c r="U85" s="17"/>
      <c r="V85" s="19"/>
      <c r="W85" s="20"/>
      <c r="Y85" s="22"/>
      <c r="AC85" s="21"/>
    </row>
    <row r="86" spans="4:29" s="4" customFormat="1" ht="13.5" customHeight="1" hidden="1" thickBot="1">
      <c r="D86" s="5"/>
      <c r="E86" s="6"/>
      <c r="F86" s="7"/>
      <c r="G86" s="6"/>
      <c r="H86" s="8"/>
      <c r="I86" s="9"/>
      <c r="J86" s="10"/>
      <c r="K86" s="9"/>
      <c r="L86" s="11"/>
      <c r="M86" s="11"/>
      <c r="N86" s="12"/>
      <c r="O86" s="13"/>
      <c r="Q86" s="17"/>
      <c r="R86" s="27"/>
      <c r="S86" s="27"/>
      <c r="T86" s="27"/>
      <c r="U86" s="17"/>
      <c r="V86" s="19"/>
      <c r="W86" s="20"/>
      <c r="Y86" s="22"/>
      <c r="AC86" s="21"/>
    </row>
    <row r="87" spans="4:29" s="4" customFormat="1" ht="13.5" customHeight="1" hidden="1" thickBot="1">
      <c r="D87" s="5"/>
      <c r="E87" s="6"/>
      <c r="F87" s="7"/>
      <c r="G87" s="6"/>
      <c r="H87" s="8"/>
      <c r="I87" s="9"/>
      <c r="J87" s="10"/>
      <c r="K87" s="9"/>
      <c r="L87" s="11"/>
      <c r="M87" s="11"/>
      <c r="N87" s="12"/>
      <c r="O87" s="13"/>
      <c r="P87" s="13"/>
      <c r="Q87" s="25"/>
      <c r="R87" s="26"/>
      <c r="S87" s="26"/>
      <c r="T87" s="26"/>
      <c r="U87" s="17"/>
      <c r="V87" s="19"/>
      <c r="W87" s="20"/>
      <c r="Y87" s="22"/>
      <c r="AC87" s="21"/>
    </row>
    <row r="88" spans="4:29" s="4" customFormat="1" ht="13.5" customHeight="1" hidden="1" thickBot="1">
      <c r="D88" s="5"/>
      <c r="E88" s="6"/>
      <c r="F88" s="7"/>
      <c r="G88" s="6"/>
      <c r="H88" s="8"/>
      <c r="I88" s="9"/>
      <c r="J88" s="10"/>
      <c r="K88" s="9"/>
      <c r="L88" s="11"/>
      <c r="M88" s="11"/>
      <c r="N88" s="12"/>
      <c r="O88" s="13"/>
      <c r="P88" s="13"/>
      <c r="Q88" s="17"/>
      <c r="R88" s="27"/>
      <c r="S88" s="27"/>
      <c r="T88" s="17"/>
      <c r="U88" s="17"/>
      <c r="V88" s="19"/>
      <c r="W88" s="20"/>
      <c r="Y88" s="22"/>
      <c r="AC88" s="21"/>
    </row>
    <row r="89" spans="4:29" s="4" customFormat="1" ht="13.5" customHeight="1" hidden="1" thickBot="1">
      <c r="D89" s="5"/>
      <c r="E89" s="6"/>
      <c r="F89" s="7"/>
      <c r="G89" s="6"/>
      <c r="H89" s="8"/>
      <c r="I89" s="9"/>
      <c r="J89" s="10"/>
      <c r="K89" s="9"/>
      <c r="L89" s="11"/>
      <c r="M89" s="11"/>
      <c r="N89" s="12"/>
      <c r="O89" s="13"/>
      <c r="P89" s="13"/>
      <c r="Q89" s="25"/>
      <c r="R89" s="17"/>
      <c r="S89" s="17"/>
      <c r="T89" s="28"/>
      <c r="U89" s="17"/>
      <c r="V89" s="19"/>
      <c r="W89" s="20"/>
      <c r="Y89" s="22"/>
      <c r="AC89" s="21"/>
    </row>
    <row r="90" spans="4:29" s="4" customFormat="1" ht="13.5" customHeight="1" hidden="1" thickBot="1">
      <c r="D90" s="5"/>
      <c r="E90" s="6"/>
      <c r="F90" s="7"/>
      <c r="G90" s="6"/>
      <c r="H90" s="8"/>
      <c r="I90" s="9"/>
      <c r="J90" s="10"/>
      <c r="K90" s="9"/>
      <c r="L90" s="11"/>
      <c r="M90" s="11"/>
      <c r="N90" s="12"/>
      <c r="O90" s="13"/>
      <c r="P90" s="13"/>
      <c r="Q90" s="29"/>
      <c r="R90" s="29"/>
      <c r="S90" s="29"/>
      <c r="T90" s="26"/>
      <c r="U90" s="17"/>
      <c r="V90" s="19"/>
      <c r="W90" s="20"/>
      <c r="Y90" s="22"/>
      <c r="AC90" s="21"/>
    </row>
    <row r="91" s="35" customFormat="1" ht="13.5" customHeight="1"/>
    <row r="92" s="35" customFormat="1" ht="13.5" customHeight="1"/>
    <row r="93" s="35" customFormat="1" ht="13.5" customHeight="1"/>
    <row r="94" s="35" customFormat="1" ht="13.5" customHeight="1"/>
    <row r="95" s="35" customFormat="1" ht="13.5" customHeight="1"/>
    <row r="96" s="35" customFormat="1" ht="13.5" customHeight="1"/>
    <row r="97" s="35" customFormat="1" ht="13.5" customHeight="1"/>
    <row r="98" s="35" customFormat="1" ht="13.5" customHeight="1"/>
    <row r="99" s="35" customFormat="1" ht="13.5" customHeight="1"/>
    <row r="100" s="35" customFormat="1" ht="13.5" customHeight="1"/>
    <row r="101" s="35" customFormat="1" ht="13.5" customHeight="1"/>
    <row r="102" s="35" customFormat="1" ht="13.5" customHeight="1"/>
    <row r="103" s="35" customFormat="1" ht="13.5" customHeight="1"/>
    <row r="104" s="35" customFormat="1" ht="13.5" customHeight="1"/>
    <row r="105" s="35" customFormat="1" ht="13.5" customHeight="1"/>
    <row r="106" s="35" customFormat="1" ht="13.5" customHeight="1"/>
    <row r="107" s="35" customFormat="1" ht="13.5" customHeight="1"/>
    <row r="108" s="35" customFormat="1" ht="13.5" customHeight="1"/>
    <row r="109" s="35" customFormat="1" ht="13.5" customHeight="1"/>
    <row r="110" s="35" customFormat="1" ht="13.5" customHeight="1"/>
    <row r="111" s="35" customFormat="1" ht="13.5" customHeight="1"/>
    <row r="112" s="35" customFormat="1" ht="13.5" customHeight="1"/>
  </sheetData>
  <sheetProtection password="DC62" sheet="1" objects="1" scenarios="1"/>
  <mergeCells count="10">
    <mergeCell ref="AA15:AA18"/>
    <mergeCell ref="L13:N13"/>
    <mergeCell ref="I15:J15"/>
    <mergeCell ref="B6:Q6"/>
    <mergeCell ref="B2:K2"/>
    <mergeCell ref="C61:C62"/>
    <mergeCell ref="D13:K13"/>
    <mergeCell ref="Q13:U13"/>
    <mergeCell ref="I14:J14"/>
    <mergeCell ref="C58:K58"/>
  </mergeCells>
  <conditionalFormatting sqref="U47:U54 V20:AC54">
    <cfRule type="cellIs" priority="1" dxfId="5" operator="greaterThanOrEqual" stopIfTrue="1">
      <formula>$AK$22</formula>
    </cfRule>
  </conditionalFormatting>
  <conditionalFormatting sqref="U40 U31">
    <cfRule type="cellIs" priority="2" dxfId="3" operator="greaterThanOrEqual" stopIfTrue="1">
      <formula>1</formula>
    </cfRule>
  </conditionalFormatting>
  <conditionalFormatting sqref="R40 R31">
    <cfRule type="cellIs" priority="3" dxfId="3" operator="greaterThanOrEqual" stopIfTrue="1">
      <formula>85</formula>
    </cfRule>
  </conditionalFormatting>
  <conditionalFormatting sqref="U22">
    <cfRule type="cellIs" priority="4" dxfId="2" operator="greaterThanOrEqual" stopIfTrue="1">
      <formula>1</formula>
    </cfRule>
  </conditionalFormatting>
  <conditionalFormatting sqref="R22">
    <cfRule type="cellIs" priority="5" dxfId="1" operator="greaterThanOrEqual" stopIfTrue="1">
      <formula>85</formula>
    </cfRule>
    <cfRule type="cellIs" priority="6" dxfId="0" operator="lessThan" stopIfTrue="1">
      <formula>85</formula>
    </cfRule>
  </conditionalFormatting>
  <hyperlinks>
    <hyperlink ref="Q58" r:id="rId1" display="http://osh.org.il/site/news/news011906.html"/>
    <hyperlink ref="S57" r:id="rId2" display="http://www.cdc.gov/niosh/98-126a.html"/>
    <hyperlink ref="C43" r:id="rId3" display="http://www.osh.org.il/uploadfiles/nl_0604_mahshevon_raash_mismah.pdf "/>
  </hyperlinks>
  <printOptions/>
  <pageMargins left="0.1968503937007874" right="0.1968503937007874" top="0" bottom="0" header="0" footer="0"/>
  <pageSetup horizontalDpi="300" verticalDpi="3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2"/>
  <sheetViews>
    <sheetView showZeros="0" rightToLeft="1" tabSelected="1" zoomScalePageLayoutView="0" workbookViewId="0" topLeftCell="A1">
      <selection activeCell="M59" sqref="M59"/>
    </sheetView>
  </sheetViews>
  <sheetFormatPr defaultColWidth="9.140625" defaultRowHeight="13.5" customHeight="1"/>
  <cols>
    <col min="1" max="1" width="1.57421875" style="0" customWidth="1"/>
    <col min="2" max="2" width="7.7109375" style="0" customWidth="1"/>
    <col min="3" max="3" width="41.7109375" style="0" customWidth="1"/>
    <col min="4" max="4" width="3.57421875" style="36" customWidth="1"/>
    <col min="5" max="5" width="24.140625" style="0" hidden="1" customWidth="1"/>
    <col min="6" max="6" width="8.140625" style="0" hidden="1" customWidth="1"/>
    <col min="7" max="7" width="8.28125" style="0" hidden="1" customWidth="1"/>
    <col min="8" max="8" width="8.8515625" style="0" customWidth="1"/>
    <col min="9" max="9" width="6.28125" style="0" customWidth="1"/>
    <col min="10" max="10" width="7.28125" style="0" customWidth="1"/>
    <col min="11" max="11" width="8.57421875" style="0" customWidth="1"/>
    <col min="12" max="12" width="7.28125" style="0" customWidth="1"/>
    <col min="13" max="13" width="8.00390625" style="0" customWidth="1"/>
    <col min="14" max="14" width="8.57421875" style="0" customWidth="1"/>
    <col min="15" max="16" width="9.140625" style="0" hidden="1" customWidth="1"/>
    <col min="17" max="17" width="8.8515625" style="0" customWidth="1"/>
    <col min="18" max="18" width="7.140625" style="0" customWidth="1"/>
    <col min="19" max="19" width="7.28125" style="0" customWidth="1"/>
    <col min="20" max="20" width="9.140625" style="0" hidden="1" customWidth="1"/>
    <col min="21" max="21" width="6.7109375" style="0" customWidth="1"/>
    <col min="22" max="22" width="9.140625" style="0" hidden="1" customWidth="1"/>
    <col min="23" max="23" width="9.28125" style="0" hidden="1" customWidth="1"/>
    <col min="24" max="24" width="14.00390625" style="0" hidden="1" customWidth="1"/>
    <col min="25" max="25" width="9.140625" style="0" hidden="1" customWidth="1"/>
    <col min="26" max="29" width="9.28125" style="0" hidden="1" customWidth="1"/>
    <col min="30" max="30" width="9.140625" style="0" hidden="1" customWidth="1"/>
    <col min="31" max="31" width="1.421875" style="0" customWidth="1"/>
    <col min="33" max="36" width="9.140625" style="0" hidden="1" customWidth="1"/>
    <col min="37" max="37" width="0" style="0" hidden="1" customWidth="1"/>
    <col min="38" max="38" width="9.421875" style="0" hidden="1" customWidth="1"/>
    <col min="39" max="39" width="0" style="0" hidden="1" customWidth="1"/>
  </cols>
  <sheetData>
    <row r="1" spans="2:21" ht="13.5" customHeight="1" thickBot="1">
      <c r="B1" s="125"/>
      <c r="C1" s="125"/>
      <c r="D1" s="3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32" ht="18.75" customHeight="1" thickTop="1">
      <c r="A2" s="257"/>
      <c r="B2" s="314" t="s">
        <v>69</v>
      </c>
      <c r="C2" s="315"/>
      <c r="D2" s="315"/>
      <c r="E2" s="315"/>
      <c r="F2" s="315"/>
      <c r="G2" s="315"/>
      <c r="H2" s="315"/>
      <c r="I2" s="315"/>
      <c r="J2" s="315"/>
      <c r="K2" s="315"/>
      <c r="L2" s="256"/>
      <c r="M2" s="285"/>
      <c r="N2" s="285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7"/>
      <c r="AF2" s="252"/>
    </row>
    <row r="3" spans="1:32" ht="13.5" customHeight="1">
      <c r="A3" s="257"/>
      <c r="B3" s="126" t="s">
        <v>75</v>
      </c>
      <c r="C3" s="127"/>
      <c r="D3" s="128"/>
      <c r="E3" s="128"/>
      <c r="F3" s="129"/>
      <c r="G3" s="129"/>
      <c r="H3" s="129"/>
      <c r="I3" s="129"/>
      <c r="J3" s="129"/>
      <c r="K3" s="129"/>
      <c r="L3" s="129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260"/>
      <c r="AF3" s="253"/>
    </row>
    <row r="4" spans="1:32" ht="13.5" customHeight="1">
      <c r="A4" s="257"/>
      <c r="B4" s="130" t="s">
        <v>73</v>
      </c>
      <c r="C4" s="127"/>
      <c r="D4" s="128"/>
      <c r="E4" s="128"/>
      <c r="F4" s="128"/>
      <c r="G4" s="128"/>
      <c r="H4" s="128"/>
      <c r="I4" s="128"/>
      <c r="J4" s="129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260"/>
      <c r="AF4" s="253"/>
    </row>
    <row r="5" spans="1:32" ht="15" customHeight="1">
      <c r="A5" s="257"/>
      <c r="B5" s="130" t="s">
        <v>74</v>
      </c>
      <c r="C5" s="127"/>
      <c r="D5" s="131"/>
      <c r="E5" s="131"/>
      <c r="F5" s="132"/>
      <c r="G5" s="132"/>
      <c r="H5" s="132"/>
      <c r="I5" s="132"/>
      <c r="J5" s="132"/>
      <c r="K5" s="132"/>
      <c r="L5" s="132"/>
      <c r="M5" s="132"/>
      <c r="N5" s="131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260"/>
      <c r="AF5" s="253"/>
    </row>
    <row r="6" spans="1:32" ht="13.5" customHeight="1">
      <c r="A6" s="257"/>
      <c r="B6" s="311" t="s">
        <v>89</v>
      </c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3"/>
      <c r="N6" s="312"/>
      <c r="O6" s="312"/>
      <c r="P6" s="312"/>
      <c r="Q6" s="312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260"/>
      <c r="AF6" s="253"/>
    </row>
    <row r="7" spans="1:32" ht="20.25" customHeight="1" hidden="1">
      <c r="A7" s="257"/>
      <c r="B7" s="133"/>
      <c r="C7" s="127"/>
      <c r="D7" s="128"/>
      <c r="E7" s="128"/>
      <c r="F7" s="129"/>
      <c r="G7" s="129"/>
      <c r="H7" s="129"/>
      <c r="I7" s="129"/>
      <c r="J7" s="129"/>
      <c r="K7" s="129"/>
      <c r="L7" s="129"/>
      <c r="M7" s="129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260"/>
      <c r="AF7" s="253"/>
    </row>
    <row r="8" spans="1:32" ht="13.5" customHeight="1">
      <c r="A8" s="257"/>
      <c r="B8" s="126" t="s">
        <v>76</v>
      </c>
      <c r="C8" s="127"/>
      <c r="D8" s="128"/>
      <c r="E8" s="128"/>
      <c r="F8" s="129"/>
      <c r="G8" s="129"/>
      <c r="H8" s="129"/>
      <c r="I8" s="129"/>
      <c r="J8" s="129"/>
      <c r="K8" s="129"/>
      <c r="L8" s="129"/>
      <c r="M8" s="129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260"/>
      <c r="AF8" s="253"/>
    </row>
    <row r="9" spans="1:32" ht="13.5" customHeight="1">
      <c r="A9" s="257"/>
      <c r="B9" s="130" t="s">
        <v>90</v>
      </c>
      <c r="C9" s="127"/>
      <c r="D9" s="128"/>
      <c r="E9" s="128"/>
      <c r="F9" s="129"/>
      <c r="G9" s="129"/>
      <c r="H9" s="129"/>
      <c r="I9" s="129"/>
      <c r="J9" s="129"/>
      <c r="K9" s="129"/>
      <c r="L9" s="129"/>
      <c r="M9" s="129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260"/>
      <c r="AF9" s="253"/>
    </row>
    <row r="10" spans="1:32" ht="13.5" customHeight="1" hidden="1">
      <c r="A10" s="257"/>
      <c r="B10" s="134"/>
      <c r="C10" s="127"/>
      <c r="D10" s="128"/>
      <c r="E10" s="128"/>
      <c r="F10" s="129"/>
      <c r="G10" s="129"/>
      <c r="H10" s="129"/>
      <c r="I10" s="129"/>
      <c r="J10" s="129"/>
      <c r="K10" s="129"/>
      <c r="L10" s="129"/>
      <c r="M10" s="129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260"/>
      <c r="AF10" s="253"/>
    </row>
    <row r="11" spans="1:32" ht="13.5" customHeight="1" hidden="1">
      <c r="A11" s="257"/>
      <c r="B11" s="134"/>
      <c r="C11" s="131"/>
      <c r="D11" s="128"/>
      <c r="E11" s="128"/>
      <c r="F11" s="129"/>
      <c r="G11" s="129"/>
      <c r="H11" s="129"/>
      <c r="I11" s="129"/>
      <c r="J11" s="129"/>
      <c r="K11" s="129"/>
      <c r="L11" s="129"/>
      <c r="M11" s="129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260"/>
      <c r="AF11" s="253"/>
    </row>
    <row r="12" spans="1:32" ht="15" customHeight="1">
      <c r="A12" s="257"/>
      <c r="B12" s="135" t="s">
        <v>55</v>
      </c>
      <c r="C12" s="131"/>
      <c r="D12" s="128"/>
      <c r="E12" s="128"/>
      <c r="F12" s="129"/>
      <c r="G12" s="129"/>
      <c r="H12" s="129"/>
      <c r="I12" s="129"/>
      <c r="J12" s="129"/>
      <c r="K12" s="129"/>
      <c r="L12" s="129"/>
      <c r="M12" s="129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260"/>
      <c r="AF12" s="253"/>
    </row>
    <row r="13" spans="1:32" ht="15.75" customHeight="1">
      <c r="A13" s="257"/>
      <c r="B13" s="126" t="s">
        <v>77</v>
      </c>
      <c r="C13" s="136"/>
      <c r="D13" s="317" t="s">
        <v>28</v>
      </c>
      <c r="E13" s="318"/>
      <c r="F13" s="318"/>
      <c r="G13" s="318"/>
      <c r="H13" s="318"/>
      <c r="I13" s="318"/>
      <c r="J13" s="318"/>
      <c r="K13" s="319"/>
      <c r="L13" s="307" t="s">
        <v>40</v>
      </c>
      <c r="M13" s="308"/>
      <c r="N13" s="309"/>
      <c r="O13" s="137"/>
      <c r="P13" s="137"/>
      <c r="Q13" s="320" t="s">
        <v>27</v>
      </c>
      <c r="R13" s="321"/>
      <c r="S13" s="321"/>
      <c r="T13" s="322"/>
      <c r="U13" s="323"/>
      <c r="V13" s="128"/>
      <c r="W13" s="128"/>
      <c r="X13" s="128"/>
      <c r="Y13" s="128"/>
      <c r="Z13" s="128"/>
      <c r="AA13" s="128"/>
      <c r="AB13" s="128"/>
      <c r="AC13" s="128"/>
      <c r="AD13" s="128"/>
      <c r="AE13" s="260"/>
      <c r="AF13" s="253"/>
    </row>
    <row r="14" spans="1:32" ht="16.5" customHeight="1">
      <c r="A14" s="257"/>
      <c r="B14" s="138" t="s">
        <v>91</v>
      </c>
      <c r="C14" s="139"/>
      <c r="D14" s="140"/>
      <c r="E14" s="141" t="s">
        <v>28</v>
      </c>
      <c r="F14" s="141"/>
      <c r="G14" s="141"/>
      <c r="H14" s="142">
        <v>2</v>
      </c>
      <c r="I14" s="324">
        <v>3</v>
      </c>
      <c r="J14" s="324"/>
      <c r="K14" s="143">
        <v>1</v>
      </c>
      <c r="L14" s="144" t="s">
        <v>5</v>
      </c>
      <c r="M14" s="127" t="s">
        <v>1</v>
      </c>
      <c r="N14" s="145"/>
      <c r="O14" s="128"/>
      <c r="P14" s="128"/>
      <c r="Q14" s="127"/>
      <c r="R14" s="127"/>
      <c r="S14" s="279" t="s">
        <v>1</v>
      </c>
      <c r="T14" s="146"/>
      <c r="U14" s="147"/>
      <c r="V14" s="128"/>
      <c r="W14" s="128"/>
      <c r="X14" s="128"/>
      <c r="Y14" s="128"/>
      <c r="Z14" s="128"/>
      <c r="AA14" s="128"/>
      <c r="AB14" s="128"/>
      <c r="AC14" s="128"/>
      <c r="AD14" s="128"/>
      <c r="AE14" s="260"/>
      <c r="AF14" s="253"/>
    </row>
    <row r="15" spans="1:32" s="2" customFormat="1" ht="13.5" customHeight="1" hidden="1">
      <c r="A15" s="258"/>
      <c r="B15" s="148"/>
      <c r="C15" s="149"/>
      <c r="D15" s="150"/>
      <c r="E15" s="37" t="s">
        <v>29</v>
      </c>
      <c r="F15" s="151"/>
      <c r="G15" s="152"/>
      <c r="H15" s="153"/>
      <c r="I15" s="310" t="s">
        <v>17</v>
      </c>
      <c r="J15" s="310"/>
      <c r="K15" s="68" t="s">
        <v>1</v>
      </c>
      <c r="L15" s="150" t="s">
        <v>5</v>
      </c>
      <c r="M15" s="37" t="s">
        <v>3</v>
      </c>
      <c r="N15" s="68" t="s">
        <v>7</v>
      </c>
      <c r="O15" s="38"/>
      <c r="P15" s="38" t="s">
        <v>1</v>
      </c>
      <c r="Q15" s="38"/>
      <c r="R15" s="38"/>
      <c r="S15" s="39"/>
      <c r="T15" s="39" t="s">
        <v>19</v>
      </c>
      <c r="U15" s="67"/>
      <c r="V15" s="40">
        <v>480</v>
      </c>
      <c r="W15" s="149"/>
      <c r="X15" s="149"/>
      <c r="Y15" s="149"/>
      <c r="Z15" s="149"/>
      <c r="AA15" s="306" t="s">
        <v>15</v>
      </c>
      <c r="AB15" s="149"/>
      <c r="AC15" s="155"/>
      <c r="AD15" s="149"/>
      <c r="AE15" s="261"/>
      <c r="AF15" s="237"/>
    </row>
    <row r="16" spans="1:32" s="2" customFormat="1" ht="13.5" customHeight="1" hidden="1">
      <c r="A16" s="258"/>
      <c r="B16" s="148"/>
      <c r="C16" s="149"/>
      <c r="D16" s="156"/>
      <c r="E16" s="37"/>
      <c r="F16" s="151"/>
      <c r="G16" s="157"/>
      <c r="H16" s="153" t="s">
        <v>0</v>
      </c>
      <c r="I16" s="37" t="s">
        <v>1</v>
      </c>
      <c r="J16" s="158" t="s">
        <v>3</v>
      </c>
      <c r="K16" s="159"/>
      <c r="L16" s="156"/>
      <c r="M16" s="37" t="s">
        <v>5</v>
      </c>
      <c r="N16" s="68" t="s">
        <v>7</v>
      </c>
      <c r="O16" s="37"/>
      <c r="P16" s="37"/>
      <c r="Q16" s="37"/>
      <c r="R16" s="37"/>
      <c r="S16" s="37"/>
      <c r="T16" s="37"/>
      <c r="U16" s="68"/>
      <c r="V16" s="41" t="s">
        <v>8</v>
      </c>
      <c r="W16" s="149"/>
      <c r="X16" s="149"/>
      <c r="Y16" s="149"/>
      <c r="Z16" s="149"/>
      <c r="AA16" s="306"/>
      <c r="AB16" s="149"/>
      <c r="AC16" s="155"/>
      <c r="AD16" s="149"/>
      <c r="AE16" s="261"/>
      <c r="AF16" s="237"/>
    </row>
    <row r="17" spans="1:32" s="2" customFormat="1" ht="13.5" customHeight="1" hidden="1">
      <c r="A17" s="258"/>
      <c r="B17" s="148"/>
      <c r="C17" s="149"/>
      <c r="D17" s="156"/>
      <c r="E17" s="37"/>
      <c r="F17" s="151"/>
      <c r="G17" s="157"/>
      <c r="H17" s="153"/>
      <c r="I17" s="37"/>
      <c r="J17" s="158"/>
      <c r="K17" s="159"/>
      <c r="L17" s="156"/>
      <c r="M17" s="37"/>
      <c r="N17" s="68"/>
      <c r="O17" s="37"/>
      <c r="P17" s="37"/>
      <c r="Q17" s="37"/>
      <c r="R17" s="37"/>
      <c r="S17" s="37"/>
      <c r="T17" s="37"/>
      <c r="U17" s="68"/>
      <c r="V17" s="41"/>
      <c r="W17" s="149"/>
      <c r="X17" s="149"/>
      <c r="Y17" s="149"/>
      <c r="Z17" s="149"/>
      <c r="AA17" s="306"/>
      <c r="AB17" s="149"/>
      <c r="AC17" s="155"/>
      <c r="AD17" s="149"/>
      <c r="AE17" s="261"/>
      <c r="AF17" s="237"/>
    </row>
    <row r="18" spans="1:32" s="2" customFormat="1" ht="15.75" customHeight="1">
      <c r="A18" s="258"/>
      <c r="B18" s="281">
        <v>1</v>
      </c>
      <c r="C18" s="160" t="s">
        <v>47</v>
      </c>
      <c r="D18" s="156"/>
      <c r="E18" s="149" t="s">
        <v>31</v>
      </c>
      <c r="F18" s="151" t="s">
        <v>10</v>
      </c>
      <c r="G18" s="157" t="s">
        <v>11</v>
      </c>
      <c r="H18" s="149" t="s">
        <v>0</v>
      </c>
      <c r="I18" s="149" t="s">
        <v>30</v>
      </c>
      <c r="J18" s="149"/>
      <c r="K18" s="161" t="s">
        <v>32</v>
      </c>
      <c r="L18" s="156" t="s">
        <v>23</v>
      </c>
      <c r="M18" s="37" t="s">
        <v>6</v>
      </c>
      <c r="N18" s="68" t="s">
        <v>7</v>
      </c>
      <c r="O18" s="37"/>
      <c r="P18" s="37" t="s">
        <v>18</v>
      </c>
      <c r="Q18" s="37" t="s">
        <v>52</v>
      </c>
      <c r="R18" s="37" t="s">
        <v>22</v>
      </c>
      <c r="S18" s="37" t="s">
        <v>6</v>
      </c>
      <c r="T18" s="37"/>
      <c r="U18" s="68" t="s">
        <v>13</v>
      </c>
      <c r="V18" s="42" t="s">
        <v>9</v>
      </c>
      <c r="W18" s="149"/>
      <c r="X18" s="149"/>
      <c r="Y18" s="149"/>
      <c r="Z18" s="149" t="s">
        <v>14</v>
      </c>
      <c r="AA18" s="306"/>
      <c r="AB18" s="149">
        <v>1</v>
      </c>
      <c r="AC18" s="155" t="s">
        <v>12</v>
      </c>
      <c r="AD18" s="149"/>
      <c r="AE18" s="261"/>
      <c r="AF18" s="237"/>
    </row>
    <row r="19" spans="1:32" s="2" customFormat="1" ht="15.75" customHeight="1" thickBot="1">
      <c r="A19" s="258"/>
      <c r="B19" s="281">
        <v>2</v>
      </c>
      <c r="C19" s="160" t="s">
        <v>60</v>
      </c>
      <c r="D19" s="162"/>
      <c r="E19" s="82" t="s">
        <v>20</v>
      </c>
      <c r="F19" s="163"/>
      <c r="G19" s="164"/>
      <c r="H19" s="165" t="s">
        <v>21</v>
      </c>
      <c r="I19" s="82" t="s">
        <v>2</v>
      </c>
      <c r="J19" s="166" t="s">
        <v>4</v>
      </c>
      <c r="K19" s="159" t="s">
        <v>2</v>
      </c>
      <c r="L19" s="162" t="s">
        <v>4</v>
      </c>
      <c r="M19" s="82" t="s">
        <v>4</v>
      </c>
      <c r="N19" s="89"/>
      <c r="O19" s="82"/>
      <c r="P19" s="82"/>
      <c r="Q19" s="280" t="s">
        <v>71</v>
      </c>
      <c r="R19" s="280" t="s">
        <v>71</v>
      </c>
      <c r="S19" s="82" t="s">
        <v>4</v>
      </c>
      <c r="T19" s="82"/>
      <c r="U19" s="89" t="s">
        <v>72</v>
      </c>
      <c r="V19" s="43"/>
      <c r="W19" s="149"/>
      <c r="X19" s="149"/>
      <c r="Y19" s="149"/>
      <c r="Z19" s="149"/>
      <c r="AA19" s="154"/>
      <c r="AB19" s="149"/>
      <c r="AC19" s="155"/>
      <c r="AD19" s="149"/>
      <c r="AE19" s="261" t="s">
        <v>24</v>
      </c>
      <c r="AF19" s="237"/>
    </row>
    <row r="20" spans="1:38" s="2" customFormat="1" ht="16.5" customHeight="1" thickBot="1">
      <c r="A20" s="258"/>
      <c r="B20" s="126" t="s">
        <v>78</v>
      </c>
      <c r="C20" s="139"/>
      <c r="D20" s="167">
        <v>1</v>
      </c>
      <c r="E20" s="168"/>
      <c r="F20" s="169"/>
      <c r="G20" s="168"/>
      <c r="H20" s="120"/>
      <c r="I20" s="121"/>
      <c r="J20" s="122"/>
      <c r="K20" s="119"/>
      <c r="L20" s="44">
        <f aca="true" t="shared" si="0" ref="L20:L26">V20</f>
      </c>
      <c r="M20" s="44">
        <f aca="true" t="shared" si="1" ref="M20:M26">Y20</f>
      </c>
      <c r="N20" s="90">
        <f aca="true" t="shared" si="2" ref="N20:N26">IF(H20="","",V20/M20)</f>
      </c>
      <c r="O20" s="45">
        <f>IF(G20="","",G20-F20)</f>
      </c>
      <c r="P20" s="46"/>
      <c r="Q20" s="170"/>
      <c r="R20" s="170"/>
      <c r="S20" s="170"/>
      <c r="T20" s="170"/>
      <c r="U20" s="171"/>
      <c r="V20" s="50">
        <f aca="true" t="shared" si="3" ref="V20:V35">IF(H20="","",IF(O20="",I20*60+J20,O20*60))</f>
      </c>
      <c r="W20" s="172">
        <f aca="true" t="shared" si="4" ref="W20:W26">H20/3-85/3</f>
        <v>-28.333333333333332</v>
      </c>
      <c r="X20" s="172">
        <f aca="true" t="shared" si="5" ref="X20:X54">POWER(2,W20)</f>
        <v>2.9567648693326865E-09</v>
      </c>
      <c r="Y20" s="172">
        <f aca="true" t="shared" si="6" ref="Y20:Y26">IF(H20="","",480/X20)</f>
      </c>
      <c r="Z20" s="149">
        <f aca="true" t="shared" si="7" ref="Z20:Z35">H20/10</f>
        <v>0</v>
      </c>
      <c r="AA20" s="149">
        <f aca="true" t="shared" si="8" ref="AA20:AA54">POWER(10,Z20)</f>
        <v>1</v>
      </c>
      <c r="AB20" s="149">
        <f aca="true" t="shared" si="9" ref="AB20:AB35">IF(H20="",0,AA20*V20)</f>
        <v>0</v>
      </c>
      <c r="AC20" s="155"/>
      <c r="AD20" s="149"/>
      <c r="AE20" s="261"/>
      <c r="AF20" s="237"/>
      <c r="AL20" s="3" t="e">
        <f>IF($Y$28&lt;60,$Y$28,$Y$28/60)</f>
        <v>#DIV/0!</v>
      </c>
    </row>
    <row r="21" spans="1:38" s="2" customFormat="1" ht="13.5" customHeight="1" thickBot="1">
      <c r="A21" s="258"/>
      <c r="B21" s="148"/>
      <c r="C21" s="173" t="s">
        <v>64</v>
      </c>
      <c r="D21" s="156">
        <v>2</v>
      </c>
      <c r="E21" s="174"/>
      <c r="F21" s="175"/>
      <c r="G21" s="174"/>
      <c r="H21" s="120"/>
      <c r="I21" s="121"/>
      <c r="J21" s="122"/>
      <c r="K21" s="176"/>
      <c r="L21" s="69">
        <f t="shared" si="0"/>
      </c>
      <c r="M21" s="44">
        <f t="shared" si="1"/>
      </c>
      <c r="N21" s="90">
        <f t="shared" si="2"/>
      </c>
      <c r="O21" s="45">
        <f>IF(G21="","",G21-F21)</f>
      </c>
      <c r="P21" s="45"/>
      <c r="Q21" s="49"/>
      <c r="R21" s="49"/>
      <c r="S21" s="49"/>
      <c r="T21" s="49"/>
      <c r="U21" s="70"/>
      <c r="V21" s="51">
        <f t="shared" si="3"/>
      </c>
      <c r="W21" s="172">
        <f t="shared" si="4"/>
        <v>-28.333333333333332</v>
      </c>
      <c r="X21" s="149">
        <f t="shared" si="5"/>
        <v>2.9567648693326865E-09</v>
      </c>
      <c r="Y21" s="62">
        <f t="shared" si="6"/>
      </c>
      <c r="Z21" s="149">
        <f t="shared" si="7"/>
        <v>0</v>
      </c>
      <c r="AA21" s="149">
        <f t="shared" si="8"/>
        <v>1</v>
      </c>
      <c r="AB21" s="149">
        <f t="shared" si="9"/>
        <v>0</v>
      </c>
      <c r="AC21" s="155"/>
      <c r="AD21" s="149"/>
      <c r="AE21" s="261"/>
      <c r="AF21" s="237"/>
      <c r="AL21" s="1" t="e">
        <f>IF($Y$28&lt;60,$Y$28,$Y$28/60)</f>
        <v>#DIV/0!</v>
      </c>
    </row>
    <row r="22" spans="1:35" s="2" customFormat="1" ht="14.25" customHeight="1" thickBot="1">
      <c r="A22" s="258"/>
      <c r="B22" s="282" t="s">
        <v>43</v>
      </c>
      <c r="C22" s="160" t="s">
        <v>33</v>
      </c>
      <c r="D22" s="156">
        <v>3</v>
      </c>
      <c r="E22" s="174"/>
      <c r="F22" s="175"/>
      <c r="G22" s="174"/>
      <c r="H22" s="120"/>
      <c r="I22" s="123"/>
      <c r="J22" s="122"/>
      <c r="K22" s="177"/>
      <c r="L22" s="69">
        <f t="shared" si="0"/>
      </c>
      <c r="M22" s="44">
        <f t="shared" si="1"/>
      </c>
      <c r="N22" s="90">
        <f t="shared" si="2"/>
      </c>
      <c r="O22" s="45"/>
      <c r="P22" s="45"/>
      <c r="Q22" s="178">
        <f>IF(N28=0,"",AG22)</f>
      </c>
      <c r="R22" s="288">
        <f>IF(N28=0,"",AH22)</f>
      </c>
      <c r="S22" s="179">
        <f>IF(N28=0,"",AI22)</f>
      </c>
      <c r="T22" s="85"/>
      <c r="U22" s="115">
        <f>IF(N28=0,"",N28)</f>
      </c>
      <c r="V22" s="51">
        <f t="shared" si="3"/>
      </c>
      <c r="W22" s="172">
        <f t="shared" si="4"/>
        <v>-28.333333333333332</v>
      </c>
      <c r="X22" s="149">
        <f t="shared" si="5"/>
        <v>2.9567648693326865E-09</v>
      </c>
      <c r="Y22" s="62">
        <f t="shared" si="6"/>
      </c>
      <c r="Z22" s="149">
        <f t="shared" si="7"/>
        <v>0</v>
      </c>
      <c r="AA22" s="149">
        <f t="shared" si="8"/>
        <v>1</v>
      </c>
      <c r="AB22" s="149">
        <f t="shared" si="9"/>
        <v>0</v>
      </c>
      <c r="AC22" s="155"/>
      <c r="AD22" s="149"/>
      <c r="AE22" s="261"/>
      <c r="AF22" s="237"/>
      <c r="AG22" s="83" t="e">
        <f>LOG(AC28)*10</f>
        <v>#DIV/0!</v>
      </c>
      <c r="AH22" s="83" t="e">
        <f>AG22+AC24</f>
        <v>#DIV/0!</v>
      </c>
      <c r="AI22" s="84" t="e">
        <f>Y28</f>
        <v>#DIV/0!</v>
      </c>
    </row>
    <row r="23" spans="1:32" s="2" customFormat="1" ht="13.5" customHeight="1" thickBot="1">
      <c r="A23" s="258"/>
      <c r="B23" s="281">
        <v>2</v>
      </c>
      <c r="C23" s="160" t="s">
        <v>34</v>
      </c>
      <c r="D23" s="156">
        <v>4</v>
      </c>
      <c r="E23" s="174"/>
      <c r="F23" s="175"/>
      <c r="G23" s="174"/>
      <c r="H23" s="120"/>
      <c r="I23" s="121"/>
      <c r="J23" s="122"/>
      <c r="K23" s="177"/>
      <c r="L23" s="69">
        <f t="shared" si="0"/>
      </c>
      <c r="M23" s="44">
        <f t="shared" si="1"/>
      </c>
      <c r="N23" s="90">
        <f t="shared" si="2"/>
      </c>
      <c r="O23" s="45">
        <f aca="true" t="shared" si="10" ref="O23:O28">IF(G23="","",G23-F23)</f>
      </c>
      <c r="P23" s="149"/>
      <c r="Q23" s="49"/>
      <c r="R23" s="180"/>
      <c r="S23" s="180"/>
      <c r="T23" s="180"/>
      <c r="U23" s="70"/>
      <c r="V23" s="51">
        <f t="shared" si="3"/>
      </c>
      <c r="W23" s="172">
        <f t="shared" si="4"/>
        <v>-28.333333333333332</v>
      </c>
      <c r="X23" s="149">
        <f t="shared" si="5"/>
        <v>2.9567648693326865E-09</v>
      </c>
      <c r="Y23" s="62">
        <f t="shared" si="6"/>
      </c>
      <c r="Z23" s="149">
        <f t="shared" si="7"/>
        <v>0</v>
      </c>
      <c r="AA23" s="149">
        <f t="shared" si="8"/>
        <v>1</v>
      </c>
      <c r="AB23" s="149">
        <f t="shared" si="9"/>
        <v>0</v>
      </c>
      <c r="AC23" s="155"/>
      <c r="AD23" s="149"/>
      <c r="AE23" s="261"/>
      <c r="AF23" s="237"/>
    </row>
    <row r="24" spans="1:32" s="2" customFormat="1" ht="12.75" customHeight="1" thickBot="1">
      <c r="A24" s="258"/>
      <c r="B24" s="281">
        <v>3</v>
      </c>
      <c r="C24" s="160" t="s">
        <v>61</v>
      </c>
      <c r="D24" s="156">
        <v>5</v>
      </c>
      <c r="E24" s="174"/>
      <c r="F24" s="175"/>
      <c r="G24" s="174"/>
      <c r="H24" s="120"/>
      <c r="I24" s="121"/>
      <c r="J24" s="122"/>
      <c r="K24" s="177"/>
      <c r="L24" s="69">
        <f t="shared" si="0"/>
      </c>
      <c r="M24" s="44">
        <f t="shared" si="1"/>
      </c>
      <c r="N24" s="90">
        <f t="shared" si="2"/>
      </c>
      <c r="O24" s="45">
        <f t="shared" si="10"/>
      </c>
      <c r="P24" s="45"/>
      <c r="Q24" s="52"/>
      <c r="R24" s="53"/>
      <c r="S24" s="53"/>
      <c r="T24" s="53"/>
      <c r="U24" s="70"/>
      <c r="V24" s="51">
        <f t="shared" si="3"/>
      </c>
      <c r="W24" s="172">
        <f t="shared" si="4"/>
        <v>-28.333333333333332</v>
      </c>
      <c r="X24" s="149">
        <f t="shared" si="5"/>
        <v>2.9567648693326865E-09</v>
      </c>
      <c r="Y24" s="62">
        <f t="shared" si="6"/>
      </c>
      <c r="Z24" s="149">
        <f t="shared" si="7"/>
        <v>0</v>
      </c>
      <c r="AA24" s="149">
        <f t="shared" si="8"/>
        <v>1</v>
      </c>
      <c r="AB24" s="149">
        <f t="shared" si="9"/>
        <v>0</v>
      </c>
      <c r="AC24" s="155" t="e">
        <f>AC25*10</f>
        <v>#NUM!</v>
      </c>
      <c r="AD24" s="149"/>
      <c r="AE24" s="261"/>
      <c r="AF24" s="237"/>
    </row>
    <row r="25" spans="1:32" s="2" customFormat="1" ht="13.5" customHeight="1" thickBot="1">
      <c r="A25" s="258"/>
      <c r="B25" s="126" t="s">
        <v>79</v>
      </c>
      <c r="C25" s="149"/>
      <c r="D25" s="156">
        <v>6</v>
      </c>
      <c r="E25" s="174"/>
      <c r="F25" s="175"/>
      <c r="G25" s="174"/>
      <c r="H25" s="120"/>
      <c r="I25" s="121"/>
      <c r="J25" s="122"/>
      <c r="K25" s="177"/>
      <c r="L25" s="69">
        <f t="shared" si="0"/>
      </c>
      <c r="M25" s="44">
        <f t="shared" si="1"/>
      </c>
      <c r="N25" s="90">
        <f t="shared" si="2"/>
      </c>
      <c r="O25" s="45">
        <f t="shared" si="10"/>
      </c>
      <c r="P25" s="45"/>
      <c r="Q25" s="49"/>
      <c r="R25" s="180"/>
      <c r="S25" s="180"/>
      <c r="T25" s="49"/>
      <c r="U25" s="70"/>
      <c r="V25" s="51">
        <f t="shared" si="3"/>
      </c>
      <c r="W25" s="172">
        <f t="shared" si="4"/>
        <v>-28.333333333333332</v>
      </c>
      <c r="X25" s="149">
        <f t="shared" si="5"/>
        <v>2.9567648693326865E-09</v>
      </c>
      <c r="Y25" s="62">
        <f t="shared" si="6"/>
      </c>
      <c r="Z25" s="149">
        <f t="shared" si="7"/>
        <v>0</v>
      </c>
      <c r="AA25" s="149">
        <f t="shared" si="8"/>
        <v>1</v>
      </c>
      <c r="AB25" s="149">
        <f t="shared" si="9"/>
        <v>0</v>
      </c>
      <c r="AC25" s="155" t="e">
        <f>LOG(AC26,10)</f>
        <v>#NUM!</v>
      </c>
      <c r="AD25" s="149"/>
      <c r="AE25" s="261"/>
      <c r="AF25" s="237"/>
    </row>
    <row r="26" spans="1:32" s="2" customFormat="1" ht="13.5" customHeight="1" thickBot="1">
      <c r="A26" s="258"/>
      <c r="B26" s="281">
        <v>1</v>
      </c>
      <c r="C26" s="160" t="s">
        <v>41</v>
      </c>
      <c r="D26" s="156">
        <v>7</v>
      </c>
      <c r="E26" s="174"/>
      <c r="F26" s="175"/>
      <c r="G26" s="174"/>
      <c r="H26" s="120"/>
      <c r="I26" s="121"/>
      <c r="J26" s="122"/>
      <c r="K26" s="177"/>
      <c r="L26" s="69">
        <f t="shared" si="0"/>
      </c>
      <c r="M26" s="44">
        <f t="shared" si="1"/>
      </c>
      <c r="N26" s="90">
        <f t="shared" si="2"/>
      </c>
      <c r="O26" s="45">
        <f t="shared" si="10"/>
      </c>
      <c r="P26" s="45"/>
      <c r="Q26" s="107" t="s">
        <v>1</v>
      </c>
      <c r="R26" s="107" t="s">
        <v>44</v>
      </c>
      <c r="S26" s="114">
        <f>IF(S28="","","השלם  זמנים")</f>
      </c>
      <c r="T26" s="181"/>
      <c r="U26" s="70"/>
      <c r="V26" s="51">
        <f t="shared" si="3"/>
      </c>
      <c r="W26" s="172">
        <f t="shared" si="4"/>
        <v>-28.333333333333332</v>
      </c>
      <c r="X26" s="149">
        <f t="shared" si="5"/>
        <v>2.9567648693326865E-09</v>
      </c>
      <c r="Y26" s="62">
        <f t="shared" si="6"/>
      </c>
      <c r="Z26" s="149">
        <f t="shared" si="7"/>
        <v>0</v>
      </c>
      <c r="AA26" s="149">
        <f t="shared" si="8"/>
        <v>1</v>
      </c>
      <c r="AB26" s="149">
        <f t="shared" si="9"/>
        <v>0</v>
      </c>
      <c r="AC26" s="155">
        <f>K20*60/$V$15</f>
        <v>0</v>
      </c>
      <c r="AD26" s="149"/>
      <c r="AE26" s="261"/>
      <c r="AF26" s="237"/>
    </row>
    <row r="27" spans="1:32" s="2" customFormat="1" ht="13.5" customHeight="1" thickBot="1">
      <c r="A27" s="258"/>
      <c r="B27" s="281"/>
      <c r="C27" s="160" t="s">
        <v>42</v>
      </c>
      <c r="D27" s="156">
        <v>8</v>
      </c>
      <c r="E27" s="174"/>
      <c r="F27" s="175">
        <f>IF(G26="","",G26)</f>
      </c>
      <c r="G27" s="174"/>
      <c r="H27" s="109"/>
      <c r="I27" s="110"/>
      <c r="J27" s="255"/>
      <c r="K27" s="177"/>
      <c r="L27" s="69">
        <f>V27</f>
      </c>
      <c r="M27" s="44">
        <f>Y27</f>
      </c>
      <c r="N27" s="90">
        <f>IF(H27="","",V27/M27)</f>
      </c>
      <c r="O27" s="45">
        <f>IF(G27="","",G27-F27)</f>
      </c>
      <c r="P27" s="45"/>
      <c r="Q27" s="182" t="s">
        <v>16</v>
      </c>
      <c r="R27" s="107" t="s">
        <v>45</v>
      </c>
      <c r="S27" s="107"/>
      <c r="T27" s="53"/>
      <c r="U27" s="70"/>
      <c r="V27" s="51">
        <f>IF(H27="","",IF(O27="",I27*60+J27,O27*60))</f>
      </c>
      <c r="W27" s="172">
        <f>H27/3-85/3</f>
        <v>-28.333333333333332</v>
      </c>
      <c r="X27" s="149">
        <f t="shared" si="5"/>
        <v>2.9567648693326865E-09</v>
      </c>
      <c r="Y27" s="62">
        <f>IF(H27="","",480/X27)</f>
      </c>
      <c r="Z27" s="149">
        <f>H27/10</f>
        <v>0</v>
      </c>
      <c r="AA27" s="149">
        <f t="shared" si="8"/>
        <v>1</v>
      </c>
      <c r="AB27" s="149">
        <f>IF(H27="",0,AA27*V27)</f>
        <v>0</v>
      </c>
      <c r="AC27" s="155" t="e">
        <f>AC28*10</f>
        <v>#DIV/0!</v>
      </c>
      <c r="AD27" s="149"/>
      <c r="AE27" s="261"/>
      <c r="AF27" s="237"/>
    </row>
    <row r="28" spans="1:32" s="2" customFormat="1" ht="13.5" customHeight="1" thickBot="1">
      <c r="A28" s="258"/>
      <c r="B28" s="281"/>
      <c r="C28" s="183" t="s">
        <v>62</v>
      </c>
      <c r="D28" s="162"/>
      <c r="E28" s="184"/>
      <c r="F28" s="185">
        <f>IF(G26="","",G26)</f>
      </c>
      <c r="G28" s="184"/>
      <c r="H28" s="186"/>
      <c r="I28" s="82"/>
      <c r="J28" s="166"/>
      <c r="K28" s="37"/>
      <c r="L28" s="74"/>
      <c r="M28" s="75"/>
      <c r="N28" s="91">
        <f>SUM(N20:N27)</f>
        <v>0</v>
      </c>
      <c r="O28" s="77">
        <f t="shared" si="10"/>
      </c>
      <c r="P28" s="78">
        <f>SUM(V20:V28)</f>
        <v>0</v>
      </c>
      <c r="Q28" s="118">
        <f>K20*60</f>
        <v>0</v>
      </c>
      <c r="R28" s="118">
        <f>P28</f>
        <v>0</v>
      </c>
      <c r="S28" s="117">
        <f>IF(K20*60-P28=0,"",K20*60-P28)</f>
      </c>
      <c r="T28" s="187"/>
      <c r="U28" s="81"/>
      <c r="V28" s="51">
        <f t="shared" si="3"/>
      </c>
      <c r="W28" s="172" t="e">
        <f>AH22/3-85/3</f>
        <v>#DIV/0!</v>
      </c>
      <c r="X28" s="149" t="e">
        <f t="shared" si="5"/>
        <v>#DIV/0!</v>
      </c>
      <c r="Y28" s="62" t="e">
        <f>480/X28</f>
        <v>#DIV/0!</v>
      </c>
      <c r="Z28" s="149">
        <f t="shared" si="7"/>
        <v>0</v>
      </c>
      <c r="AA28" s="149">
        <f t="shared" si="8"/>
        <v>1</v>
      </c>
      <c r="AB28" s="149">
        <f t="shared" si="9"/>
        <v>0</v>
      </c>
      <c r="AC28" s="155" t="e">
        <f>SUM(AB20:AB28)/P28</f>
        <v>#DIV/0!</v>
      </c>
      <c r="AD28" s="149"/>
      <c r="AE28" s="261"/>
      <c r="AF28" s="237"/>
    </row>
    <row r="29" spans="1:38" s="2" customFormat="1" ht="16.5" customHeight="1" thickBot="1">
      <c r="A29" s="258"/>
      <c r="B29" s="281">
        <v>2</v>
      </c>
      <c r="C29" s="160" t="s">
        <v>46</v>
      </c>
      <c r="D29" s="167">
        <v>1</v>
      </c>
      <c r="E29" s="168"/>
      <c r="F29" s="169"/>
      <c r="G29" s="168"/>
      <c r="H29" s="120"/>
      <c r="I29" s="121"/>
      <c r="J29" s="251"/>
      <c r="K29" s="112"/>
      <c r="L29" s="94">
        <f aca="true" t="shared" si="11" ref="L29:L35">V29</f>
      </c>
      <c r="M29" s="94">
        <f aca="true" t="shared" si="12" ref="M29:M35">Y29</f>
      </c>
      <c r="N29" s="95">
        <f aca="true" t="shared" si="13" ref="N29:N35">IF(H29="","",V29/M29)</f>
      </c>
      <c r="O29" s="96">
        <f>IF(G29="","",G29-F29)</f>
      </c>
      <c r="P29" s="97"/>
      <c r="Q29" s="170"/>
      <c r="R29" s="170"/>
      <c r="S29" s="170"/>
      <c r="T29" s="98"/>
      <c r="U29" s="171"/>
      <c r="V29" s="50">
        <f t="shared" si="3"/>
      </c>
      <c r="W29" s="172">
        <f aca="true" t="shared" si="14" ref="W29:W35">H29/3-85/3</f>
        <v>-28.333333333333332</v>
      </c>
      <c r="X29" s="172">
        <f t="shared" si="5"/>
        <v>2.9567648693326865E-09</v>
      </c>
      <c r="Y29" s="172">
        <f aca="true" t="shared" si="15" ref="Y29:Y35">IF(H29="","",480/X29)</f>
      </c>
      <c r="Z29" s="149">
        <f t="shared" si="7"/>
        <v>0</v>
      </c>
      <c r="AA29" s="149">
        <f t="shared" si="8"/>
        <v>1</v>
      </c>
      <c r="AB29" s="149">
        <f t="shared" si="9"/>
        <v>0</v>
      </c>
      <c r="AC29" s="155"/>
      <c r="AD29" s="149"/>
      <c r="AE29" s="261"/>
      <c r="AF29" s="237"/>
      <c r="AL29" s="3" t="e">
        <f>IF($Y$28&lt;60,$Y$28,$Y$28/60)</f>
        <v>#DIV/0!</v>
      </c>
    </row>
    <row r="30" spans="1:38" s="2" customFormat="1" ht="13.5" customHeight="1" thickBot="1">
      <c r="A30" s="258"/>
      <c r="B30" s="148"/>
      <c r="C30" s="160" t="s">
        <v>66</v>
      </c>
      <c r="D30" s="156">
        <v>2</v>
      </c>
      <c r="E30" s="188"/>
      <c r="F30" s="189"/>
      <c r="G30" s="190"/>
      <c r="H30" s="120"/>
      <c r="I30" s="121"/>
      <c r="J30" s="251"/>
      <c r="K30" s="191"/>
      <c r="L30" s="69">
        <f t="shared" si="11"/>
      </c>
      <c r="M30" s="44">
        <f t="shared" si="12"/>
      </c>
      <c r="N30" s="90">
        <f t="shared" si="13"/>
      </c>
      <c r="O30" s="54">
        <f>IF(G30="","",G30-F30)</f>
      </c>
      <c r="P30" s="55"/>
      <c r="Q30" s="49"/>
      <c r="R30" s="49"/>
      <c r="S30" s="49"/>
      <c r="T30" s="49"/>
      <c r="U30" s="70"/>
      <c r="V30" s="51">
        <f t="shared" si="3"/>
      </c>
      <c r="W30" s="172">
        <f t="shared" si="14"/>
        <v>-28.333333333333332</v>
      </c>
      <c r="X30" s="149">
        <f t="shared" si="5"/>
        <v>2.9567648693326865E-09</v>
      </c>
      <c r="Y30" s="62">
        <f t="shared" si="15"/>
      </c>
      <c r="Z30" s="149">
        <f t="shared" si="7"/>
        <v>0</v>
      </c>
      <c r="AA30" s="149">
        <f t="shared" si="8"/>
        <v>1</v>
      </c>
      <c r="AB30" s="149">
        <f t="shared" si="9"/>
        <v>0</v>
      </c>
      <c r="AC30" s="155"/>
      <c r="AD30" s="149"/>
      <c r="AE30" s="261"/>
      <c r="AF30" s="237"/>
      <c r="AL30" s="1" t="e">
        <f>IF($Y$28&lt;60,$Y$28,$Y$28/60)</f>
        <v>#DIV/0!</v>
      </c>
    </row>
    <row r="31" spans="1:35" s="2" customFormat="1" ht="14.25" customHeight="1" thickBot="1">
      <c r="A31" s="258"/>
      <c r="B31" s="126" t="s">
        <v>80</v>
      </c>
      <c r="C31" s="276" t="s">
        <v>65</v>
      </c>
      <c r="D31" s="156">
        <v>3</v>
      </c>
      <c r="E31" s="192"/>
      <c r="F31" s="193"/>
      <c r="G31" s="194"/>
      <c r="H31" s="120"/>
      <c r="I31" s="123"/>
      <c r="J31" s="251"/>
      <c r="K31" s="195"/>
      <c r="L31" s="69">
        <f t="shared" si="11"/>
      </c>
      <c r="M31" s="44">
        <f t="shared" si="12"/>
      </c>
      <c r="N31" s="90">
        <f t="shared" si="13"/>
      </c>
      <c r="O31" s="56"/>
      <c r="P31" s="55"/>
      <c r="Q31" s="178">
        <f>IF(N37=0,"",AG31)</f>
      </c>
      <c r="R31" s="196">
        <f>IF(N37=0,"",AH31)</f>
      </c>
      <c r="S31" s="179">
        <f>IF(N37=0,"",AI31)</f>
      </c>
      <c r="T31" s="53"/>
      <c r="U31" s="124">
        <f>IF(N37=0,"",N37)</f>
      </c>
      <c r="V31" s="51">
        <f t="shared" si="3"/>
      </c>
      <c r="W31" s="172">
        <f t="shared" si="14"/>
        <v>-28.333333333333332</v>
      </c>
      <c r="X31" s="149">
        <f t="shared" si="5"/>
        <v>2.9567648693326865E-09</v>
      </c>
      <c r="Y31" s="62">
        <f t="shared" si="15"/>
      </c>
      <c r="Z31" s="149">
        <f t="shared" si="7"/>
        <v>0</v>
      </c>
      <c r="AA31" s="149">
        <f t="shared" si="8"/>
        <v>1</v>
      </c>
      <c r="AB31" s="149">
        <f t="shared" si="9"/>
        <v>0</v>
      </c>
      <c r="AC31" s="155"/>
      <c r="AD31" s="149"/>
      <c r="AE31" s="261"/>
      <c r="AF31" s="237"/>
      <c r="AG31" s="47" t="e">
        <f>LOG(AC37)*10</f>
        <v>#DIV/0!</v>
      </c>
      <c r="AH31" s="47" t="e">
        <f>AG31+AC33</f>
        <v>#DIV/0!</v>
      </c>
      <c r="AI31" s="48" t="e">
        <f>Y37</f>
        <v>#DIV/0!</v>
      </c>
    </row>
    <row r="32" spans="1:32" s="2" customFormat="1" ht="13.5" customHeight="1" thickBot="1">
      <c r="A32" s="258"/>
      <c r="B32" s="197" t="s">
        <v>50</v>
      </c>
      <c r="C32" s="160" t="s">
        <v>67</v>
      </c>
      <c r="D32" s="156">
        <v>4</v>
      </c>
      <c r="E32" s="192"/>
      <c r="F32" s="193"/>
      <c r="G32" s="194"/>
      <c r="H32" s="120"/>
      <c r="I32" s="121"/>
      <c r="J32" s="251"/>
      <c r="K32" s="195"/>
      <c r="L32" s="69">
        <f t="shared" si="11"/>
      </c>
      <c r="M32" s="44">
        <f t="shared" si="12"/>
      </c>
      <c r="N32" s="90">
        <f t="shared" si="13"/>
      </c>
      <c r="O32" s="56">
        <f aca="true" t="shared" si="16" ref="O32:O39">IF(G32="","",G32-F32)</f>
      </c>
      <c r="P32" s="149"/>
      <c r="Q32" s="49"/>
      <c r="R32" s="198"/>
      <c r="S32" s="180"/>
      <c r="T32" s="180"/>
      <c r="U32" s="70"/>
      <c r="V32" s="51">
        <f t="shared" si="3"/>
      </c>
      <c r="W32" s="172">
        <f t="shared" si="14"/>
        <v>-28.333333333333332</v>
      </c>
      <c r="X32" s="149">
        <f t="shared" si="5"/>
        <v>2.9567648693326865E-09</v>
      </c>
      <c r="Y32" s="62">
        <f t="shared" si="15"/>
      </c>
      <c r="Z32" s="149">
        <f t="shared" si="7"/>
        <v>0</v>
      </c>
      <c r="AA32" s="149">
        <f t="shared" si="8"/>
        <v>1</v>
      </c>
      <c r="AB32" s="149">
        <f t="shared" si="9"/>
        <v>0</v>
      </c>
      <c r="AC32" s="155"/>
      <c r="AD32" s="149"/>
      <c r="AE32" s="261"/>
      <c r="AF32" s="237"/>
    </row>
    <row r="33" spans="1:32" s="2" customFormat="1" ht="13.5" customHeight="1" thickBot="1">
      <c r="A33" s="258"/>
      <c r="B33" s="197" t="s">
        <v>51</v>
      </c>
      <c r="C33" s="160" t="s">
        <v>48</v>
      </c>
      <c r="D33" s="156">
        <v>5</v>
      </c>
      <c r="E33" s="192"/>
      <c r="F33" s="193">
        <f>IF(G32="","",G32)</f>
      </c>
      <c r="G33" s="194"/>
      <c r="H33" s="120"/>
      <c r="I33" s="121"/>
      <c r="J33" s="251"/>
      <c r="K33" s="195"/>
      <c r="L33" s="69">
        <f t="shared" si="11"/>
      </c>
      <c r="M33" s="44">
        <f t="shared" si="12"/>
      </c>
      <c r="N33" s="90">
        <f t="shared" si="13"/>
      </c>
      <c r="O33" s="56">
        <f t="shared" si="16"/>
      </c>
      <c r="P33" s="55"/>
      <c r="Q33" s="52"/>
      <c r="R33" s="53"/>
      <c r="S33" s="53"/>
      <c r="T33" s="53"/>
      <c r="U33" s="70"/>
      <c r="V33" s="51">
        <f t="shared" si="3"/>
      </c>
      <c r="W33" s="172">
        <f t="shared" si="14"/>
        <v>-28.333333333333332</v>
      </c>
      <c r="X33" s="149">
        <f t="shared" si="5"/>
        <v>2.9567648693326865E-09</v>
      </c>
      <c r="Y33" s="62">
        <f t="shared" si="15"/>
      </c>
      <c r="Z33" s="149">
        <f t="shared" si="7"/>
        <v>0</v>
      </c>
      <c r="AA33" s="149">
        <f t="shared" si="8"/>
        <v>1</v>
      </c>
      <c r="AB33" s="149">
        <f t="shared" si="9"/>
        <v>0</v>
      </c>
      <c r="AC33" s="155" t="e">
        <f>AC34*10</f>
        <v>#NUM!</v>
      </c>
      <c r="AD33" s="149"/>
      <c r="AE33" s="261"/>
      <c r="AF33" s="237"/>
    </row>
    <row r="34" spans="1:32" s="2" customFormat="1" ht="13.5" customHeight="1" thickBot="1">
      <c r="A34" s="258"/>
      <c r="B34" s="126" t="s">
        <v>81</v>
      </c>
      <c r="C34" s="160" t="s">
        <v>49</v>
      </c>
      <c r="D34" s="156">
        <v>6</v>
      </c>
      <c r="E34" s="192"/>
      <c r="F34" s="193"/>
      <c r="G34" s="194"/>
      <c r="H34" s="120"/>
      <c r="I34" s="121"/>
      <c r="J34" s="251"/>
      <c r="K34" s="195"/>
      <c r="L34" s="69">
        <f t="shared" si="11"/>
      </c>
      <c r="M34" s="44">
        <f t="shared" si="12"/>
      </c>
      <c r="N34" s="90">
        <f t="shared" si="13"/>
      </c>
      <c r="O34" s="57">
        <f t="shared" si="16"/>
      </c>
      <c r="P34" s="55"/>
      <c r="Q34" s="49"/>
      <c r="R34" s="180"/>
      <c r="S34" s="180"/>
      <c r="T34" s="49"/>
      <c r="U34" s="70"/>
      <c r="V34" s="51">
        <f t="shared" si="3"/>
      </c>
      <c r="W34" s="172">
        <f t="shared" si="14"/>
        <v>-28.333333333333332</v>
      </c>
      <c r="X34" s="149">
        <f t="shared" si="5"/>
        <v>2.9567648693326865E-09</v>
      </c>
      <c r="Y34" s="62">
        <f t="shared" si="15"/>
      </c>
      <c r="Z34" s="149">
        <f t="shared" si="7"/>
        <v>0</v>
      </c>
      <c r="AA34" s="149">
        <f t="shared" si="8"/>
        <v>1</v>
      </c>
      <c r="AB34" s="149">
        <f t="shared" si="9"/>
        <v>0</v>
      </c>
      <c r="AC34" s="155" t="e">
        <f>LOG(AC35,10)</f>
        <v>#NUM!</v>
      </c>
      <c r="AD34" s="149"/>
      <c r="AE34" s="261"/>
      <c r="AF34" s="237"/>
    </row>
    <row r="35" spans="1:32" s="2" customFormat="1" ht="13.5" customHeight="1" thickBot="1">
      <c r="A35" s="258"/>
      <c r="B35" s="197" t="s">
        <v>92</v>
      </c>
      <c r="C35" s="160" t="s">
        <v>68</v>
      </c>
      <c r="D35" s="156">
        <v>7</v>
      </c>
      <c r="E35" s="192"/>
      <c r="F35" s="193"/>
      <c r="G35" s="194"/>
      <c r="H35" s="120"/>
      <c r="I35" s="121"/>
      <c r="J35" s="251"/>
      <c r="K35" s="195"/>
      <c r="L35" s="69">
        <f t="shared" si="11"/>
      </c>
      <c r="M35" s="44">
        <f t="shared" si="12"/>
      </c>
      <c r="N35" s="90">
        <f t="shared" si="13"/>
      </c>
      <c r="O35" s="57">
        <f t="shared" si="16"/>
      </c>
      <c r="P35" s="58"/>
      <c r="Q35" s="107" t="s">
        <v>1</v>
      </c>
      <c r="R35" s="107" t="s">
        <v>44</v>
      </c>
      <c r="S35" s="114">
        <f>IF(S37="","","השלם  זמנים")</f>
      </c>
      <c r="T35" s="199"/>
      <c r="U35" s="70"/>
      <c r="V35" s="51">
        <f t="shared" si="3"/>
      </c>
      <c r="W35" s="172">
        <f t="shared" si="14"/>
        <v>-28.333333333333332</v>
      </c>
      <c r="X35" s="149">
        <f t="shared" si="5"/>
        <v>2.9567648693326865E-09</v>
      </c>
      <c r="Y35" s="62">
        <f t="shared" si="15"/>
      </c>
      <c r="Z35" s="149">
        <f t="shared" si="7"/>
        <v>0</v>
      </c>
      <c r="AA35" s="149">
        <f t="shared" si="8"/>
        <v>1</v>
      </c>
      <c r="AB35" s="149">
        <f t="shared" si="9"/>
        <v>0</v>
      </c>
      <c r="AC35" s="155">
        <f>K29*60/$V$15</f>
        <v>0</v>
      </c>
      <c r="AD35" s="149"/>
      <c r="AE35" s="261"/>
      <c r="AF35" s="237"/>
    </row>
    <row r="36" spans="1:32" s="2" customFormat="1" ht="13.5" customHeight="1" thickBot="1">
      <c r="A36" s="258"/>
      <c r="B36" s="148"/>
      <c r="C36" s="149" t="s">
        <v>53</v>
      </c>
      <c r="D36" s="156">
        <v>8</v>
      </c>
      <c r="E36" s="192"/>
      <c r="F36" s="193">
        <f>IF(G35="","",G35)</f>
      </c>
      <c r="G36" s="194"/>
      <c r="H36" s="109"/>
      <c r="I36" s="110"/>
      <c r="J36" s="111"/>
      <c r="K36" s="195"/>
      <c r="L36" s="69">
        <f>V36</f>
      </c>
      <c r="M36" s="44">
        <f>Y36</f>
      </c>
      <c r="N36" s="90">
        <f>IF(H36="","",V36/M36)</f>
      </c>
      <c r="O36" s="56">
        <f t="shared" si="16"/>
      </c>
      <c r="P36" s="55"/>
      <c r="Q36" s="107" t="s">
        <v>16</v>
      </c>
      <c r="R36" s="107" t="s">
        <v>45</v>
      </c>
      <c r="S36" s="107"/>
      <c r="T36" s="53"/>
      <c r="U36" s="70"/>
      <c r="V36" s="51">
        <f>IF(H36="","",IF(O36="",I36*60+J36,O36*60))</f>
      </c>
      <c r="W36" s="172">
        <f>H36/3-85/3</f>
        <v>-28.333333333333332</v>
      </c>
      <c r="X36" s="149">
        <f t="shared" si="5"/>
        <v>2.9567648693326865E-09</v>
      </c>
      <c r="Y36" s="62">
        <f>IF(H36="","",480/X36)</f>
      </c>
      <c r="Z36" s="149">
        <f>H36/10</f>
        <v>0</v>
      </c>
      <c r="AA36" s="149">
        <f t="shared" si="8"/>
        <v>1</v>
      </c>
      <c r="AB36" s="149">
        <f>IF(H36="",0,AA36*V36)</f>
        <v>0</v>
      </c>
      <c r="AC36" s="155" t="e">
        <f>AC37*10</f>
        <v>#DIV/0!</v>
      </c>
      <c r="AD36" s="149"/>
      <c r="AE36" s="261"/>
      <c r="AF36" s="237"/>
    </row>
    <row r="37" spans="1:32" s="2" customFormat="1" ht="13.5" customHeight="1" thickBot="1">
      <c r="A37" s="258"/>
      <c r="B37" s="126" t="s">
        <v>93</v>
      </c>
      <c r="C37" s="183" t="s">
        <v>63</v>
      </c>
      <c r="D37" s="162"/>
      <c r="E37" s="200"/>
      <c r="F37" s="201">
        <f>IF(G35="","",G35)</f>
      </c>
      <c r="G37" s="202"/>
      <c r="H37" s="186"/>
      <c r="I37" s="82"/>
      <c r="J37" s="166"/>
      <c r="K37" s="37"/>
      <c r="L37" s="74"/>
      <c r="M37" s="75"/>
      <c r="N37" s="91">
        <f>SUM(N29:N36)</f>
        <v>0</v>
      </c>
      <c r="O37" s="99">
        <f t="shared" si="16"/>
      </c>
      <c r="P37" s="100">
        <f>SUM(V29:V37)</f>
        <v>0</v>
      </c>
      <c r="Q37" s="118">
        <f>K29*60</f>
        <v>0</v>
      </c>
      <c r="R37" s="118">
        <f>P37</f>
        <v>0</v>
      </c>
      <c r="S37" s="108">
        <f>IF(K29*60-P37=0,"",K29*60-P37)</f>
      </c>
      <c r="T37" s="203"/>
      <c r="U37" s="81"/>
      <c r="V37" s="51">
        <f aca="true" t="shared" si="17" ref="V37:V44">IF(H37="","",IF(O37="",I37*60+J37,O37*60))</f>
      </c>
      <c r="W37" s="172" t="e">
        <f>AH31/3-85/3</f>
        <v>#DIV/0!</v>
      </c>
      <c r="X37" s="149" t="e">
        <f t="shared" si="5"/>
        <v>#DIV/0!</v>
      </c>
      <c r="Y37" s="62" t="e">
        <f>480/X37</f>
        <v>#DIV/0!</v>
      </c>
      <c r="Z37" s="149">
        <f aca="true" t="shared" si="18" ref="Z37:Z44">H37/10</f>
        <v>0</v>
      </c>
      <c r="AA37" s="149">
        <f t="shared" si="8"/>
        <v>1</v>
      </c>
      <c r="AB37" s="149">
        <f aca="true" t="shared" si="19" ref="AB37:AB44">IF(H37="",0,AA37*V37)</f>
        <v>0</v>
      </c>
      <c r="AC37" s="155" t="e">
        <f>SUM(AB29:AB37)/P37</f>
        <v>#DIV/0!</v>
      </c>
      <c r="AD37" s="149"/>
      <c r="AE37" s="261"/>
      <c r="AF37" s="237"/>
    </row>
    <row r="38" spans="1:38" s="2" customFormat="1" ht="16.5" customHeight="1" thickBot="1">
      <c r="A38" s="258"/>
      <c r="B38" s="148"/>
      <c r="C38" s="160" t="s">
        <v>54</v>
      </c>
      <c r="D38" s="156">
        <v>1</v>
      </c>
      <c r="E38" s="188"/>
      <c r="F38" s="189"/>
      <c r="G38" s="190"/>
      <c r="H38" s="120"/>
      <c r="I38" s="121"/>
      <c r="J38" s="251"/>
      <c r="K38" s="112"/>
      <c r="L38" s="44">
        <f aca="true" t="shared" si="20" ref="L38:L44">V38</f>
      </c>
      <c r="M38" s="44">
        <f aca="true" t="shared" si="21" ref="M38:M44">Y38</f>
      </c>
      <c r="N38" s="90">
        <f aca="true" t="shared" si="22" ref="N38:N44">IF(H38="","",V38/M38)</f>
      </c>
      <c r="O38" s="92">
        <f t="shared" si="16"/>
      </c>
      <c r="P38" s="93"/>
      <c r="Q38" s="149"/>
      <c r="R38" s="149"/>
      <c r="S38" s="149"/>
      <c r="T38" s="49"/>
      <c r="U38" s="71"/>
      <c r="V38" s="50">
        <f t="shared" si="17"/>
      </c>
      <c r="W38" s="172">
        <f aca="true" t="shared" si="23" ref="W38:W44">H38/3-85/3</f>
        <v>-28.333333333333332</v>
      </c>
      <c r="X38" s="172">
        <f t="shared" si="5"/>
        <v>2.9567648693326865E-09</v>
      </c>
      <c r="Y38" s="172">
        <f aca="true" t="shared" si="24" ref="Y38:Y44">IF(H38="","",480/X38)</f>
      </c>
      <c r="Z38" s="149">
        <f t="shared" si="18"/>
        <v>0</v>
      </c>
      <c r="AA38" s="149">
        <f t="shared" si="8"/>
        <v>1</v>
      </c>
      <c r="AB38" s="149">
        <f t="shared" si="19"/>
        <v>0</v>
      </c>
      <c r="AC38" s="155"/>
      <c r="AD38" s="149"/>
      <c r="AE38" s="261"/>
      <c r="AF38" s="237"/>
      <c r="AG38" s="88" t="e">
        <f>LOG(AC46)*10</f>
        <v>#DIV/0!</v>
      </c>
      <c r="AH38" s="86" t="e">
        <f>AG38+AC42</f>
        <v>#DIV/0!</v>
      </c>
      <c r="AI38" s="87" t="e">
        <f>Y46</f>
        <v>#DIV/0!</v>
      </c>
      <c r="AL38" s="3" t="e">
        <f>IF($Y$28&lt;60,$Y$28,$Y$28/60)</f>
        <v>#DIV/0!</v>
      </c>
    </row>
    <row r="39" spans="1:38" s="2" customFormat="1" ht="14.25" customHeight="1" thickBot="1">
      <c r="A39" s="258"/>
      <c r="B39" s="197"/>
      <c r="C39" s="149" t="s">
        <v>56</v>
      </c>
      <c r="D39" s="156">
        <v>2</v>
      </c>
      <c r="E39" s="192"/>
      <c r="F39" s="193"/>
      <c r="G39" s="194"/>
      <c r="H39" s="120"/>
      <c r="I39" s="121"/>
      <c r="J39" s="251"/>
      <c r="K39" s="195"/>
      <c r="L39" s="69">
        <f t="shared" si="20"/>
      </c>
      <c r="M39" s="44">
        <f t="shared" si="21"/>
      </c>
      <c r="N39" s="90">
        <f t="shared" si="22"/>
      </c>
      <c r="O39" s="57">
        <f t="shared" si="16"/>
      </c>
      <c r="P39" s="59"/>
      <c r="Q39" s="196"/>
      <c r="R39" s="49"/>
      <c r="S39" s="49"/>
      <c r="T39" s="49"/>
      <c r="U39" s="70"/>
      <c r="V39" s="51">
        <f t="shared" si="17"/>
      </c>
      <c r="W39" s="172">
        <f t="shared" si="23"/>
        <v>-28.333333333333332</v>
      </c>
      <c r="X39" s="149">
        <f t="shared" si="5"/>
        <v>2.9567648693326865E-09</v>
      </c>
      <c r="Y39" s="62">
        <f t="shared" si="24"/>
      </c>
      <c r="Z39" s="149">
        <f t="shared" si="18"/>
        <v>0</v>
      </c>
      <c r="AA39" s="149">
        <f t="shared" si="8"/>
        <v>1</v>
      </c>
      <c r="AB39" s="149">
        <f t="shared" si="19"/>
        <v>0</v>
      </c>
      <c r="AC39" s="155"/>
      <c r="AD39" s="149"/>
      <c r="AE39" s="261"/>
      <c r="AF39" s="237"/>
      <c r="AL39" s="1" t="e">
        <f>IF($Y$28&lt;60,$Y$28,$Y$28/60)</f>
        <v>#DIV/0!</v>
      </c>
    </row>
    <row r="40" spans="1:32" s="2" customFormat="1" ht="14.25" customHeight="1" thickBot="1">
      <c r="A40" s="258"/>
      <c r="B40" s="148"/>
      <c r="C40" s="157" t="s">
        <v>57</v>
      </c>
      <c r="D40" s="156">
        <v>3</v>
      </c>
      <c r="E40" s="192"/>
      <c r="F40" s="193"/>
      <c r="G40" s="194"/>
      <c r="H40" s="120"/>
      <c r="I40" s="123"/>
      <c r="J40" s="251"/>
      <c r="K40" s="195"/>
      <c r="L40" s="69">
        <f t="shared" si="20"/>
      </c>
      <c r="M40" s="44">
        <f t="shared" si="21"/>
      </c>
      <c r="N40" s="90">
        <f t="shared" si="22"/>
      </c>
      <c r="O40" s="56"/>
      <c r="P40" s="55"/>
      <c r="Q40" s="178">
        <f>IF(N46=0,"",AG38)</f>
      </c>
      <c r="R40" s="196">
        <f>IF(N46=0,"",AH38)</f>
      </c>
      <c r="S40" s="179">
        <f>IF(N46=0,"",AI38)</f>
      </c>
      <c r="T40" s="53"/>
      <c r="U40" s="124">
        <f>IF(N46=0,"",N46)</f>
      </c>
      <c r="V40" s="51">
        <f t="shared" si="17"/>
      </c>
      <c r="W40" s="172">
        <f t="shared" si="23"/>
        <v>-28.333333333333332</v>
      </c>
      <c r="X40" s="149">
        <f t="shared" si="5"/>
        <v>2.9567648693326865E-09</v>
      </c>
      <c r="Y40" s="62">
        <f t="shared" si="24"/>
      </c>
      <c r="Z40" s="149">
        <f t="shared" si="18"/>
        <v>0</v>
      </c>
      <c r="AA40" s="149">
        <f t="shared" si="8"/>
        <v>1</v>
      </c>
      <c r="AB40" s="149">
        <f t="shared" si="19"/>
        <v>0</v>
      </c>
      <c r="AC40" s="155"/>
      <c r="AD40" s="149"/>
      <c r="AE40" s="261"/>
      <c r="AF40" s="237"/>
    </row>
    <row r="41" spans="1:32" s="2" customFormat="1" ht="14.25" customHeight="1" thickBot="1">
      <c r="A41" s="258"/>
      <c r="B41" s="148"/>
      <c r="C41" s="149" t="s">
        <v>58</v>
      </c>
      <c r="D41" s="156">
        <v>4</v>
      </c>
      <c r="E41" s="192"/>
      <c r="F41" s="193"/>
      <c r="G41" s="194"/>
      <c r="H41" s="120"/>
      <c r="I41" s="121"/>
      <c r="J41" s="251"/>
      <c r="K41" s="195"/>
      <c r="L41" s="69">
        <f t="shared" si="20"/>
      </c>
      <c r="M41" s="44">
        <f t="shared" si="21"/>
      </c>
      <c r="N41" s="90">
        <f t="shared" si="22"/>
      </c>
      <c r="O41" s="56">
        <f aca="true" t="shared" si="25" ref="O41:O46">IF(G41="","",G41-F41)</f>
      </c>
      <c r="P41" s="149"/>
      <c r="Q41" s="49"/>
      <c r="R41" s="180"/>
      <c r="S41" s="180"/>
      <c r="T41" s="180"/>
      <c r="U41" s="70"/>
      <c r="V41" s="51">
        <f t="shared" si="17"/>
      </c>
      <c r="W41" s="172">
        <f t="shared" si="23"/>
        <v>-28.333333333333332</v>
      </c>
      <c r="X41" s="149">
        <f t="shared" si="5"/>
        <v>2.9567648693326865E-09</v>
      </c>
      <c r="Y41" s="62">
        <f t="shared" si="24"/>
      </c>
      <c r="Z41" s="149">
        <f t="shared" si="18"/>
        <v>0</v>
      </c>
      <c r="AA41" s="149">
        <f t="shared" si="8"/>
        <v>1</v>
      </c>
      <c r="AB41" s="149">
        <f t="shared" si="19"/>
        <v>0</v>
      </c>
      <c r="AC41" s="155"/>
      <c r="AD41" s="149"/>
      <c r="AE41" s="261"/>
      <c r="AF41" s="237"/>
    </row>
    <row r="42" spans="1:32" s="2" customFormat="1" ht="14.25" customHeight="1" thickBot="1">
      <c r="A42" s="258"/>
      <c r="B42" s="126" t="s">
        <v>95</v>
      </c>
      <c r="C42" s="149" t="s">
        <v>94</v>
      </c>
      <c r="D42" s="156">
        <v>5</v>
      </c>
      <c r="E42" s="192"/>
      <c r="F42" s="193"/>
      <c r="G42" s="194"/>
      <c r="H42" s="120"/>
      <c r="I42" s="121"/>
      <c r="J42" s="251"/>
      <c r="K42" s="195"/>
      <c r="L42" s="69">
        <f t="shared" si="20"/>
      </c>
      <c r="M42" s="44">
        <f t="shared" si="21"/>
      </c>
      <c r="N42" s="90">
        <f t="shared" si="22"/>
      </c>
      <c r="O42" s="56">
        <f t="shared" si="25"/>
      </c>
      <c r="P42" s="55"/>
      <c r="Q42" s="52"/>
      <c r="R42" s="53"/>
      <c r="S42" s="53"/>
      <c r="T42" s="53"/>
      <c r="U42" s="70"/>
      <c r="V42" s="51">
        <f t="shared" si="17"/>
      </c>
      <c r="W42" s="172">
        <f t="shared" si="23"/>
        <v>-28.333333333333332</v>
      </c>
      <c r="X42" s="149">
        <f t="shared" si="5"/>
        <v>2.9567648693326865E-09</v>
      </c>
      <c r="Y42" s="62">
        <f t="shared" si="24"/>
      </c>
      <c r="Z42" s="149">
        <f t="shared" si="18"/>
        <v>0</v>
      </c>
      <c r="AA42" s="149">
        <f t="shared" si="8"/>
        <v>1</v>
      </c>
      <c r="AB42" s="149">
        <f t="shared" si="19"/>
        <v>0</v>
      </c>
      <c r="AC42" s="155" t="e">
        <f>AC43*10</f>
        <v>#NUM!</v>
      </c>
      <c r="AD42" s="149"/>
      <c r="AE42" s="261"/>
      <c r="AF42" s="237"/>
    </row>
    <row r="43" spans="1:32" s="2" customFormat="1" ht="14.25" customHeight="1" thickBot="1">
      <c r="A43" s="258"/>
      <c r="B43" s="148"/>
      <c r="C43" s="297" t="s">
        <v>97</v>
      </c>
      <c r="D43" s="156">
        <v>6</v>
      </c>
      <c r="E43" s="192"/>
      <c r="F43" s="193"/>
      <c r="G43" s="194"/>
      <c r="H43" s="120"/>
      <c r="I43" s="121"/>
      <c r="J43" s="251"/>
      <c r="K43" s="195"/>
      <c r="L43" s="69">
        <f t="shared" si="20"/>
      </c>
      <c r="M43" s="44">
        <f t="shared" si="21"/>
      </c>
      <c r="N43" s="90">
        <f t="shared" si="22"/>
      </c>
      <c r="O43" s="57">
        <f t="shared" si="25"/>
      </c>
      <c r="P43" s="55"/>
      <c r="Q43" s="49"/>
      <c r="R43" s="180"/>
      <c r="S43" s="180"/>
      <c r="T43" s="49"/>
      <c r="U43" s="70"/>
      <c r="V43" s="51">
        <f t="shared" si="17"/>
      </c>
      <c r="W43" s="172">
        <f t="shared" si="23"/>
        <v>-28.333333333333332</v>
      </c>
      <c r="X43" s="149">
        <f t="shared" si="5"/>
        <v>2.9567648693326865E-09</v>
      </c>
      <c r="Y43" s="62">
        <f t="shared" si="24"/>
      </c>
      <c r="Z43" s="149">
        <f t="shared" si="18"/>
        <v>0</v>
      </c>
      <c r="AA43" s="149">
        <f t="shared" si="8"/>
        <v>1</v>
      </c>
      <c r="AB43" s="149">
        <f t="shared" si="19"/>
        <v>0</v>
      </c>
      <c r="AC43" s="155" t="e">
        <f>LOG(AC44,10)</f>
        <v>#NUM!</v>
      </c>
      <c r="AD43" s="149"/>
      <c r="AE43" s="261"/>
      <c r="AF43" s="237"/>
    </row>
    <row r="44" spans="1:32" s="2" customFormat="1" ht="14.25" customHeight="1" thickBot="1">
      <c r="A44" s="258"/>
      <c r="B44" s="204"/>
      <c r="C44" s="149"/>
      <c r="D44" s="156">
        <v>7</v>
      </c>
      <c r="E44" s="192"/>
      <c r="F44" s="193">
        <f>IF(G42="","",G42)</f>
      </c>
      <c r="G44" s="194"/>
      <c r="H44" s="120"/>
      <c r="I44" s="121"/>
      <c r="J44" s="251"/>
      <c r="K44" s="195"/>
      <c r="L44" s="69">
        <f t="shared" si="20"/>
      </c>
      <c r="M44" s="44">
        <f t="shared" si="21"/>
      </c>
      <c r="N44" s="90">
        <f t="shared" si="22"/>
      </c>
      <c r="O44" s="57">
        <f t="shared" si="25"/>
      </c>
      <c r="P44" s="58"/>
      <c r="Q44" s="107" t="s">
        <v>1</v>
      </c>
      <c r="R44" s="107" t="s">
        <v>44</v>
      </c>
      <c r="S44" s="114">
        <f>IF(S46="","","השלם  זמנים")</f>
      </c>
      <c r="T44" s="199"/>
      <c r="U44" s="70"/>
      <c r="V44" s="51">
        <f t="shared" si="17"/>
      </c>
      <c r="W44" s="172">
        <f t="shared" si="23"/>
        <v>-28.333333333333332</v>
      </c>
      <c r="X44" s="149">
        <f t="shared" si="5"/>
        <v>2.9567648693326865E-09</v>
      </c>
      <c r="Y44" s="62">
        <f t="shared" si="24"/>
      </c>
      <c r="Z44" s="149">
        <f t="shared" si="18"/>
        <v>0</v>
      </c>
      <c r="AA44" s="149">
        <f t="shared" si="8"/>
        <v>1</v>
      </c>
      <c r="AB44" s="149">
        <f t="shared" si="19"/>
        <v>0</v>
      </c>
      <c r="AC44" s="155">
        <f>K38*60/$V$15</f>
        <v>0</v>
      </c>
      <c r="AD44" s="149"/>
      <c r="AE44" s="261"/>
      <c r="AF44" s="237"/>
    </row>
    <row r="45" spans="1:32" s="2" customFormat="1" ht="14.25" customHeight="1" thickBot="1">
      <c r="A45" s="258"/>
      <c r="B45" s="277"/>
      <c r="C45" s="149"/>
      <c r="D45" s="156">
        <v>8</v>
      </c>
      <c r="E45" s="192"/>
      <c r="F45" s="193">
        <f>IF(G44="","",G44)</f>
      </c>
      <c r="G45" s="194"/>
      <c r="H45" s="109"/>
      <c r="I45" s="110"/>
      <c r="J45" s="111"/>
      <c r="K45" s="195"/>
      <c r="L45" s="69">
        <f>V45</f>
      </c>
      <c r="M45" s="44">
        <f>Y45</f>
      </c>
      <c r="N45" s="90">
        <f>IF(H45="","",V45/M45)</f>
      </c>
      <c r="O45" s="56">
        <f t="shared" si="25"/>
      </c>
      <c r="P45" s="55"/>
      <c r="Q45" s="107" t="s">
        <v>16</v>
      </c>
      <c r="R45" s="107" t="s">
        <v>45</v>
      </c>
      <c r="S45" s="107"/>
      <c r="T45" s="53"/>
      <c r="U45" s="70"/>
      <c r="V45" s="51">
        <f>IF(H45="","",IF(O45="",I45*60+J45,O45*60))</f>
      </c>
      <c r="W45" s="172">
        <f>H45/3-85/3</f>
        <v>-28.333333333333332</v>
      </c>
      <c r="X45" s="149">
        <f t="shared" si="5"/>
        <v>2.9567648693326865E-09</v>
      </c>
      <c r="Y45" s="62">
        <f>IF(H45="","",480/X45)</f>
      </c>
      <c r="Z45" s="149">
        <f>H45/10</f>
        <v>0</v>
      </c>
      <c r="AA45" s="149">
        <f t="shared" si="8"/>
        <v>1</v>
      </c>
      <c r="AB45" s="149">
        <f>IF(H45="",0,AA45*V45)</f>
        <v>0</v>
      </c>
      <c r="AC45" s="155" t="e">
        <f>AC46*10</f>
        <v>#DIV/0!</v>
      </c>
      <c r="AD45" s="149"/>
      <c r="AE45" s="261"/>
      <c r="AF45" s="237"/>
    </row>
    <row r="46" spans="1:32" s="2" customFormat="1" ht="14.25" customHeight="1">
      <c r="A46" s="258"/>
      <c r="B46" s="278" t="s">
        <v>70</v>
      </c>
      <c r="C46" s="205"/>
      <c r="D46" s="206"/>
      <c r="E46" s="207"/>
      <c r="F46" s="208">
        <f>IF(G44="","",G44)</f>
      </c>
      <c r="G46" s="209"/>
      <c r="H46" s="210"/>
      <c r="I46" s="211"/>
      <c r="J46" s="212"/>
      <c r="K46" s="211"/>
      <c r="L46" s="101"/>
      <c r="M46" s="102"/>
      <c r="N46" s="103">
        <f>SUM(N38:N45)</f>
        <v>0</v>
      </c>
      <c r="O46" s="104">
        <f t="shared" si="25"/>
      </c>
      <c r="P46" s="105">
        <f>SUM(V38:V46)</f>
        <v>0</v>
      </c>
      <c r="Q46" s="116">
        <f>K38*60</f>
        <v>0</v>
      </c>
      <c r="R46" s="116">
        <f>P46</f>
        <v>0</v>
      </c>
      <c r="S46" s="117">
        <f>IF(K38*60-P46=0,"",K38*60-P46)</f>
      </c>
      <c r="T46" s="213"/>
      <c r="U46" s="81"/>
      <c r="V46" s="106">
        <f aca="true" t="shared" si="26" ref="V46:V53">IF(H46="","",IF(O46="",I46*60+J46,O46*60))</f>
      </c>
      <c r="W46" s="214" t="e">
        <f>AH38/3-85/3</f>
        <v>#DIV/0!</v>
      </c>
      <c r="X46" s="205" t="e">
        <f t="shared" si="5"/>
        <v>#DIV/0!</v>
      </c>
      <c r="Y46" s="215" t="e">
        <f>480/X46</f>
        <v>#DIV/0!</v>
      </c>
      <c r="Z46" s="205">
        <f aca="true" t="shared" si="27" ref="Z46:Z53">H46/10</f>
        <v>0</v>
      </c>
      <c r="AA46" s="205">
        <f t="shared" si="8"/>
        <v>1</v>
      </c>
      <c r="AB46" s="205">
        <f aca="true" t="shared" si="28" ref="AB46:AB53">IF(H46="",0,AA46*V46)</f>
        <v>0</v>
      </c>
      <c r="AC46" s="216" t="e">
        <f>SUM(AB38:AB46)/P46</f>
        <v>#DIV/0!</v>
      </c>
      <c r="AD46" s="205"/>
      <c r="AE46" s="262"/>
      <c r="AF46" s="254"/>
    </row>
    <row r="47" spans="1:38" s="2" customFormat="1" ht="13.5" customHeight="1" hidden="1">
      <c r="A47" s="258"/>
      <c r="B47" s="148">
        <v>3</v>
      </c>
      <c r="C47" s="149" t="s">
        <v>37</v>
      </c>
      <c r="D47" s="217">
        <v>1</v>
      </c>
      <c r="E47" s="174"/>
      <c r="F47" s="175"/>
      <c r="G47" s="174"/>
      <c r="H47" s="218">
        <v>88</v>
      </c>
      <c r="I47" s="219"/>
      <c r="J47" s="220">
        <v>200</v>
      </c>
      <c r="K47" s="219">
        <v>8</v>
      </c>
      <c r="L47" s="69">
        <f aca="true" t="shared" si="29" ref="L47:L53">V47</f>
        <v>200</v>
      </c>
      <c r="M47" s="44">
        <f aca="true" t="shared" si="30" ref="M47:M53">Y47</f>
        <v>240</v>
      </c>
      <c r="N47" s="61">
        <f aca="true" t="shared" si="31" ref="N47:N53">IF(H47="","",V47/M47)</f>
        <v>0.8333333333333334</v>
      </c>
      <c r="O47" s="45">
        <f>IF(G47="","",G47-F47)</f>
      </c>
      <c r="P47" s="46"/>
      <c r="Q47" s="63" t="e">
        <f>LOG(AC55)*10</f>
        <v>#NUM!</v>
      </c>
      <c r="R47" s="47" t="e">
        <f>Q47+AC51</f>
        <v>#NUM!</v>
      </c>
      <c r="S47" s="48">
        <f>Y55</f>
        <v>0</v>
      </c>
      <c r="T47" s="49"/>
      <c r="U47" s="71">
        <f>N55</f>
        <v>0</v>
      </c>
      <c r="V47" s="50">
        <f t="shared" si="26"/>
        <v>200</v>
      </c>
      <c r="W47" s="172">
        <f aca="true" t="shared" si="32" ref="W47:W53">H47/3-85/3</f>
        <v>1</v>
      </c>
      <c r="X47" s="172">
        <f t="shared" si="5"/>
        <v>2</v>
      </c>
      <c r="Y47" s="172">
        <f aca="true" t="shared" si="33" ref="Y47:Y53">IF(H47="","",480/X47)</f>
        <v>240</v>
      </c>
      <c r="Z47" s="149">
        <f t="shared" si="27"/>
        <v>8.8</v>
      </c>
      <c r="AA47" s="149">
        <f t="shared" si="8"/>
        <v>630957344.4801962</v>
      </c>
      <c r="AB47" s="149">
        <f t="shared" si="28"/>
        <v>126191468896.03925</v>
      </c>
      <c r="AC47" s="155"/>
      <c r="AD47" s="149"/>
      <c r="AE47" s="261"/>
      <c r="AF47" s="237"/>
      <c r="AL47" s="3" t="e">
        <f>IF($Y$28&lt;60,$Y$28,$Y$28/60)</f>
        <v>#DIV/0!</v>
      </c>
    </row>
    <row r="48" spans="1:38" s="2" customFormat="1" ht="13.5" customHeight="1" hidden="1">
      <c r="A48" s="258"/>
      <c r="B48" s="148"/>
      <c r="C48" s="221" t="s">
        <v>35</v>
      </c>
      <c r="D48" s="217">
        <v>2</v>
      </c>
      <c r="E48" s="174"/>
      <c r="F48" s="175"/>
      <c r="G48" s="174"/>
      <c r="H48" s="222">
        <v>91</v>
      </c>
      <c r="I48" s="223"/>
      <c r="J48" s="224">
        <v>280</v>
      </c>
      <c r="K48" s="225"/>
      <c r="L48" s="69">
        <f t="shared" si="29"/>
        <v>280</v>
      </c>
      <c r="M48" s="44">
        <f t="shared" si="30"/>
        <v>120</v>
      </c>
      <c r="N48" s="61">
        <f t="shared" si="31"/>
        <v>2.3333333333333335</v>
      </c>
      <c r="O48" s="45">
        <f>IF(G48="","",G48-F48)</f>
      </c>
      <c r="P48" s="45"/>
      <c r="Q48" s="64"/>
      <c r="R48" s="49"/>
      <c r="S48" s="49"/>
      <c r="T48" s="49"/>
      <c r="U48" s="70"/>
      <c r="V48" s="51">
        <f t="shared" si="26"/>
        <v>280</v>
      </c>
      <c r="W48" s="172">
        <f t="shared" si="32"/>
        <v>2</v>
      </c>
      <c r="X48" s="149">
        <f t="shared" si="5"/>
        <v>4</v>
      </c>
      <c r="Y48" s="62">
        <f t="shared" si="33"/>
        <v>120</v>
      </c>
      <c r="Z48" s="149">
        <f t="shared" si="27"/>
        <v>9.1</v>
      </c>
      <c r="AA48" s="149">
        <f t="shared" si="8"/>
        <v>1258925411.7941697</v>
      </c>
      <c r="AB48" s="149">
        <f t="shared" si="28"/>
        <v>352499115302.3675</v>
      </c>
      <c r="AC48" s="155"/>
      <c r="AD48" s="149"/>
      <c r="AE48" s="261"/>
      <c r="AF48" s="237"/>
      <c r="AL48" s="1" t="e">
        <f>IF($Y$28&lt;60,$Y$28,$Y$28/60)</f>
        <v>#DIV/0!</v>
      </c>
    </row>
    <row r="49" spans="1:32" s="2" customFormat="1" ht="14.25" customHeight="1" hidden="1">
      <c r="A49" s="258"/>
      <c r="B49" s="148"/>
      <c r="C49" s="149" t="s">
        <v>36</v>
      </c>
      <c r="D49" s="217">
        <v>3</v>
      </c>
      <c r="E49" s="174"/>
      <c r="F49" s="175"/>
      <c r="G49" s="174"/>
      <c r="H49" s="222"/>
      <c r="I49" s="224"/>
      <c r="J49" s="224"/>
      <c r="K49" s="223"/>
      <c r="L49" s="69">
        <f t="shared" si="29"/>
      </c>
      <c r="M49" s="44">
        <f t="shared" si="30"/>
      </c>
      <c r="N49" s="61">
        <f t="shared" si="31"/>
      </c>
      <c r="O49" s="45"/>
      <c r="P49" s="45"/>
      <c r="Q49" s="226"/>
      <c r="R49" s="52"/>
      <c r="S49" s="53"/>
      <c r="T49" s="53"/>
      <c r="U49" s="70"/>
      <c r="V49" s="51">
        <f t="shared" si="26"/>
      </c>
      <c r="W49" s="172">
        <f t="shared" si="32"/>
        <v>-28.333333333333332</v>
      </c>
      <c r="X49" s="149">
        <f t="shared" si="5"/>
        <v>2.9567648693326865E-09</v>
      </c>
      <c r="Y49" s="62">
        <f t="shared" si="33"/>
      </c>
      <c r="Z49" s="149">
        <f t="shared" si="27"/>
        <v>0</v>
      </c>
      <c r="AA49" s="149">
        <f t="shared" si="8"/>
        <v>1</v>
      </c>
      <c r="AB49" s="149">
        <f t="shared" si="28"/>
        <v>0</v>
      </c>
      <c r="AC49" s="155"/>
      <c r="AD49" s="149"/>
      <c r="AE49" s="261"/>
      <c r="AF49" s="237"/>
    </row>
    <row r="50" spans="1:32" s="2" customFormat="1" ht="13.5" customHeight="1" hidden="1">
      <c r="A50" s="258"/>
      <c r="B50" s="148"/>
      <c r="C50" s="149" t="s">
        <v>38</v>
      </c>
      <c r="D50" s="217">
        <v>4</v>
      </c>
      <c r="E50" s="174"/>
      <c r="F50" s="175"/>
      <c r="G50" s="174"/>
      <c r="H50" s="222"/>
      <c r="I50" s="223"/>
      <c r="J50" s="224"/>
      <c r="K50" s="223"/>
      <c r="L50" s="69">
        <f t="shared" si="29"/>
      </c>
      <c r="M50" s="44">
        <f t="shared" si="30"/>
      </c>
      <c r="N50" s="61">
        <f t="shared" si="31"/>
      </c>
      <c r="O50" s="45">
        <f>IF(G50="","",G50-F50)</f>
      </c>
      <c r="P50" s="149"/>
      <c r="Q50" s="64"/>
      <c r="R50" s="180"/>
      <c r="S50" s="180"/>
      <c r="T50" s="180"/>
      <c r="U50" s="70"/>
      <c r="V50" s="51">
        <f t="shared" si="26"/>
      </c>
      <c r="W50" s="172">
        <f t="shared" si="32"/>
        <v>-28.333333333333332</v>
      </c>
      <c r="X50" s="149">
        <f t="shared" si="5"/>
        <v>2.9567648693326865E-09</v>
      </c>
      <c r="Y50" s="62">
        <f t="shared" si="33"/>
      </c>
      <c r="Z50" s="149">
        <f t="shared" si="27"/>
        <v>0</v>
      </c>
      <c r="AA50" s="149">
        <f t="shared" si="8"/>
        <v>1</v>
      </c>
      <c r="AB50" s="149">
        <f t="shared" si="28"/>
        <v>0</v>
      </c>
      <c r="AC50" s="155"/>
      <c r="AD50" s="149"/>
      <c r="AE50" s="261"/>
      <c r="AF50" s="237"/>
    </row>
    <row r="51" spans="1:32" s="2" customFormat="1" ht="13.5" customHeight="1" hidden="1">
      <c r="A51" s="258"/>
      <c r="B51" s="148"/>
      <c r="C51" s="149" t="s">
        <v>39</v>
      </c>
      <c r="D51" s="217">
        <v>5</v>
      </c>
      <c r="E51" s="174"/>
      <c r="F51" s="175"/>
      <c r="G51" s="174"/>
      <c r="H51" s="222"/>
      <c r="I51" s="223"/>
      <c r="J51" s="224"/>
      <c r="K51" s="223"/>
      <c r="L51" s="69">
        <f t="shared" si="29"/>
      </c>
      <c r="M51" s="44">
        <f t="shared" si="30"/>
      </c>
      <c r="N51" s="61">
        <f t="shared" si="31"/>
      </c>
      <c r="O51" s="45">
        <f>IF(G51="","",G51-F51)</f>
      </c>
      <c r="P51" s="45"/>
      <c r="Q51" s="65"/>
      <c r="R51" s="53"/>
      <c r="S51" s="53"/>
      <c r="T51" s="53"/>
      <c r="U51" s="70"/>
      <c r="V51" s="51">
        <f t="shared" si="26"/>
      </c>
      <c r="W51" s="172">
        <f t="shared" si="32"/>
        <v>-28.333333333333332</v>
      </c>
      <c r="X51" s="149">
        <f t="shared" si="5"/>
        <v>2.9567648693326865E-09</v>
      </c>
      <c r="Y51" s="62">
        <f t="shared" si="33"/>
      </c>
      <c r="Z51" s="149">
        <f t="shared" si="27"/>
        <v>0</v>
      </c>
      <c r="AA51" s="149">
        <f t="shared" si="8"/>
        <v>1</v>
      </c>
      <c r="AB51" s="149">
        <f t="shared" si="28"/>
        <v>0</v>
      </c>
      <c r="AC51" s="155">
        <f>AC52*10</f>
        <v>0</v>
      </c>
      <c r="AD51" s="149"/>
      <c r="AE51" s="261"/>
      <c r="AF51" s="237"/>
    </row>
    <row r="52" spans="1:32" s="2" customFormat="1" ht="13.5" customHeight="1" hidden="1">
      <c r="A52" s="258"/>
      <c r="B52" s="148"/>
      <c r="C52" s="149"/>
      <c r="D52" s="217">
        <v>6</v>
      </c>
      <c r="E52" s="174"/>
      <c r="F52" s="175"/>
      <c r="G52" s="174"/>
      <c r="H52" s="222"/>
      <c r="I52" s="223"/>
      <c r="J52" s="224"/>
      <c r="K52" s="223"/>
      <c r="L52" s="69">
        <f t="shared" si="29"/>
      </c>
      <c r="M52" s="44">
        <f t="shared" si="30"/>
      </c>
      <c r="N52" s="61">
        <f t="shared" si="31"/>
      </c>
      <c r="O52" s="45">
        <f>IF(G52="","",G52-F52)</f>
      </c>
      <c r="P52" s="45"/>
      <c r="Q52" s="64"/>
      <c r="R52" s="180"/>
      <c r="S52" s="180"/>
      <c r="T52" s="49"/>
      <c r="U52" s="70"/>
      <c r="V52" s="51">
        <f t="shared" si="26"/>
      </c>
      <c r="W52" s="172">
        <f t="shared" si="32"/>
        <v>-28.333333333333332</v>
      </c>
      <c r="X52" s="149">
        <f t="shared" si="5"/>
        <v>2.9567648693326865E-09</v>
      </c>
      <c r="Y52" s="62">
        <f t="shared" si="33"/>
      </c>
      <c r="Z52" s="149">
        <f t="shared" si="27"/>
        <v>0</v>
      </c>
      <c r="AA52" s="149">
        <f t="shared" si="8"/>
        <v>1</v>
      </c>
      <c r="AB52" s="149">
        <f t="shared" si="28"/>
        <v>0</v>
      </c>
      <c r="AC52" s="155">
        <f>LOG(AC53,10)</f>
        <v>0</v>
      </c>
      <c r="AD52" s="149"/>
      <c r="AE52" s="261"/>
      <c r="AF52" s="237"/>
    </row>
    <row r="53" spans="1:32" s="2" customFormat="1" ht="13.5" customHeight="1" hidden="1">
      <c r="A53" s="258"/>
      <c r="B53" s="148"/>
      <c r="C53" s="149"/>
      <c r="D53" s="217">
        <v>7</v>
      </c>
      <c r="E53" s="174"/>
      <c r="F53" s="175"/>
      <c r="G53" s="174"/>
      <c r="H53" s="222"/>
      <c r="I53" s="223"/>
      <c r="J53" s="224"/>
      <c r="K53" s="223"/>
      <c r="L53" s="69">
        <f t="shared" si="29"/>
      </c>
      <c r="M53" s="44">
        <f t="shared" si="30"/>
      </c>
      <c r="N53" s="61">
        <f t="shared" si="31"/>
      </c>
      <c r="O53" s="45">
        <f>IF(G53="","",G53-F53)</f>
      </c>
      <c r="P53" s="45"/>
      <c r="Q53" s="65" t="str">
        <f>IF(K47*60-P55=0,"","זמנים-השלמה")</f>
        <v>זמנים-השלמה</v>
      </c>
      <c r="R53" s="49"/>
      <c r="S53" s="49"/>
      <c r="T53" s="181"/>
      <c r="U53" s="70"/>
      <c r="V53" s="51">
        <f t="shared" si="26"/>
      </c>
      <c r="W53" s="172">
        <f t="shared" si="32"/>
        <v>-28.333333333333332</v>
      </c>
      <c r="X53" s="149">
        <f t="shared" si="5"/>
        <v>2.9567648693326865E-09</v>
      </c>
      <c r="Y53" s="62">
        <f t="shared" si="33"/>
      </c>
      <c r="Z53" s="149">
        <f t="shared" si="27"/>
        <v>0</v>
      </c>
      <c r="AA53" s="149">
        <f t="shared" si="8"/>
        <v>1</v>
      </c>
      <c r="AB53" s="149">
        <f t="shared" si="28"/>
        <v>0</v>
      </c>
      <c r="AC53" s="155">
        <f>K47*60/$V$15</f>
        <v>1</v>
      </c>
      <c r="AD53" s="149"/>
      <c r="AE53" s="261"/>
      <c r="AF53" s="237"/>
    </row>
    <row r="54" spans="1:32" s="2" customFormat="1" ht="13.5" customHeight="1" hidden="1">
      <c r="A54" s="258"/>
      <c r="B54" s="148"/>
      <c r="C54" s="149"/>
      <c r="D54" s="227">
        <v>8</v>
      </c>
      <c r="E54" s="228"/>
      <c r="F54" s="229">
        <f>IF(G53="","",G53)</f>
      </c>
      <c r="G54" s="228"/>
      <c r="H54" s="230"/>
      <c r="I54" s="231"/>
      <c r="J54" s="232"/>
      <c r="K54" s="231"/>
      <c r="L54" s="72">
        <f>V54</f>
      </c>
      <c r="M54" s="60">
        <f>Y54</f>
      </c>
      <c r="N54" s="61">
        <f>IF(H54="","",V54/M54)</f>
      </c>
      <c r="O54" s="45">
        <f>IF(G54="","",G54-F54)</f>
      </c>
      <c r="P54" s="45"/>
      <c r="Q54" s="233" t="s">
        <v>16</v>
      </c>
      <c r="R54" s="234" t="s">
        <v>26</v>
      </c>
      <c r="S54" s="234" t="s">
        <v>25</v>
      </c>
      <c r="T54" s="66"/>
      <c r="U54" s="73"/>
      <c r="V54" s="51">
        <f>IF(H54="","",IF(O54="",I54*60+J54,O54*60))</f>
      </c>
      <c r="W54" s="172">
        <f>H54/3-85/3</f>
        <v>-28.333333333333332</v>
      </c>
      <c r="X54" s="149">
        <f t="shared" si="5"/>
        <v>2.9567648693326865E-09</v>
      </c>
      <c r="Y54" s="62">
        <f>IF(H54="","",480/X54)</f>
      </c>
      <c r="Z54" s="149">
        <f>H54/10</f>
        <v>0</v>
      </c>
      <c r="AA54" s="149">
        <f t="shared" si="8"/>
        <v>1</v>
      </c>
      <c r="AB54" s="149">
        <f>IF(H54="",0,AA54*V54)</f>
        <v>0</v>
      </c>
      <c r="AC54" s="155">
        <f>AC55*10</f>
        <v>0</v>
      </c>
      <c r="AD54" s="149"/>
      <c r="AE54" s="261"/>
      <c r="AF54" s="237"/>
    </row>
    <row r="55" spans="1:32" s="4" customFormat="1" ht="13.5" customHeight="1" hidden="1">
      <c r="A55" s="259"/>
      <c r="B55" s="235"/>
      <c r="C55" s="149"/>
      <c r="D55" s="157"/>
      <c r="E55" s="174"/>
      <c r="F55" s="175"/>
      <c r="G55" s="174"/>
      <c r="H55" s="236"/>
      <c r="I55" s="37"/>
      <c r="J55" s="158"/>
      <c r="K55" s="37"/>
      <c r="L55" s="74"/>
      <c r="M55" s="75"/>
      <c r="N55" s="76"/>
      <c r="O55" s="77"/>
      <c r="P55" s="78"/>
      <c r="Q55" s="79"/>
      <c r="R55" s="79"/>
      <c r="S55" s="80"/>
      <c r="T55" s="187"/>
      <c r="U55" s="81"/>
      <c r="V55" s="62"/>
      <c r="W55" s="172"/>
      <c r="X55" s="149"/>
      <c r="Y55" s="62"/>
      <c r="Z55" s="149"/>
      <c r="AA55" s="149"/>
      <c r="AB55" s="149"/>
      <c r="AC55" s="155"/>
      <c r="AD55" s="149"/>
      <c r="AE55" s="261"/>
      <c r="AF55" s="237"/>
    </row>
    <row r="56" spans="1:38" s="4" customFormat="1" ht="13.5" customHeight="1">
      <c r="A56" s="259"/>
      <c r="B56" s="246"/>
      <c r="C56" s="149"/>
      <c r="D56" s="157"/>
      <c r="E56" s="174"/>
      <c r="F56" s="175"/>
      <c r="G56" s="174"/>
      <c r="H56" s="284"/>
      <c r="I56" s="37"/>
      <c r="J56" s="290"/>
      <c r="K56" s="291"/>
      <c r="L56" s="292"/>
      <c r="M56" s="293"/>
      <c r="N56" s="294"/>
      <c r="O56" s="295"/>
      <c r="P56" s="295"/>
      <c r="Q56" s="296"/>
      <c r="R56" s="296"/>
      <c r="S56" s="297"/>
      <c r="T56" s="296"/>
      <c r="U56" s="296"/>
      <c r="V56" s="19"/>
      <c r="W56" s="244"/>
      <c r="X56" s="237"/>
      <c r="Y56" s="19"/>
      <c r="Z56" s="237"/>
      <c r="AA56" s="237"/>
      <c r="AB56" s="237"/>
      <c r="AC56" s="245"/>
      <c r="AD56" s="237"/>
      <c r="AE56" s="261"/>
      <c r="AF56" s="237"/>
      <c r="AL56" s="23"/>
    </row>
    <row r="57" spans="1:38" s="4" customFormat="1" ht="13.5" customHeight="1" hidden="1">
      <c r="A57" s="259"/>
      <c r="B57" s="235"/>
      <c r="C57" s="237"/>
      <c r="D57" s="238"/>
      <c r="E57" s="239"/>
      <c r="F57" s="240"/>
      <c r="G57" s="239"/>
      <c r="H57" s="241"/>
      <c r="I57" s="242"/>
      <c r="J57" s="243"/>
      <c r="K57" s="242"/>
      <c r="L57" s="11"/>
      <c r="M57" s="11"/>
      <c r="N57" s="12"/>
      <c r="O57" s="13"/>
      <c r="P57" s="14"/>
      <c r="Q57" s="15"/>
      <c r="R57" s="15"/>
      <c r="S57" s="16"/>
      <c r="T57" s="17"/>
      <c r="U57" s="18"/>
      <c r="V57" s="19"/>
      <c r="W57" s="244"/>
      <c r="X57" s="244"/>
      <c r="Y57" s="244"/>
      <c r="Z57" s="237"/>
      <c r="AA57" s="237"/>
      <c r="AB57" s="237"/>
      <c r="AC57" s="245"/>
      <c r="AD57" s="237"/>
      <c r="AE57" s="261"/>
      <c r="AF57" s="237"/>
      <c r="AL57" s="6"/>
    </row>
    <row r="58" spans="1:38" s="4" customFormat="1" ht="13.5" customHeight="1">
      <c r="A58" s="259"/>
      <c r="B58" s="246" t="s">
        <v>88</v>
      </c>
      <c r="C58" s="149"/>
      <c r="D58" s="157"/>
      <c r="E58" s="174"/>
      <c r="F58" s="175"/>
      <c r="G58" s="174"/>
      <c r="H58" s="284" t="s">
        <v>86</v>
      </c>
      <c r="I58" s="37" t="s">
        <v>87</v>
      </c>
      <c r="J58" s="290"/>
      <c r="K58" s="291"/>
      <c r="L58" s="292"/>
      <c r="M58" s="293"/>
      <c r="N58" s="294"/>
      <c r="O58" s="295"/>
      <c r="P58" s="295"/>
      <c r="Q58" s="296"/>
      <c r="R58" s="296"/>
      <c r="S58" s="297"/>
      <c r="T58" s="296"/>
      <c r="U58" s="296"/>
      <c r="V58" s="19"/>
      <c r="W58" s="244"/>
      <c r="X58" s="237"/>
      <c r="Y58" s="19"/>
      <c r="Z58" s="237"/>
      <c r="AA58" s="237"/>
      <c r="AB58" s="237"/>
      <c r="AC58" s="245"/>
      <c r="AD58" s="237"/>
      <c r="AE58" s="261"/>
      <c r="AF58" s="237"/>
      <c r="AL58" s="23"/>
    </row>
    <row r="59" spans="1:38" s="4" customFormat="1" ht="13.5" customHeight="1">
      <c r="A59" s="259"/>
      <c r="B59" s="246"/>
      <c r="C59" s="149"/>
      <c r="D59" s="157"/>
      <c r="E59" s="174"/>
      <c r="F59" s="175"/>
      <c r="G59" s="174"/>
      <c r="H59" s="284"/>
      <c r="I59" s="37"/>
      <c r="J59" s="290"/>
      <c r="K59" s="291"/>
      <c r="L59" s="292"/>
      <c r="M59" s="293"/>
      <c r="N59" s="294"/>
      <c r="O59" s="295"/>
      <c r="P59" s="295"/>
      <c r="Q59" s="296"/>
      <c r="R59" s="296"/>
      <c r="S59" s="297"/>
      <c r="T59" s="296"/>
      <c r="U59" s="296"/>
      <c r="V59" s="19"/>
      <c r="W59" s="244"/>
      <c r="X59" s="237"/>
      <c r="Y59" s="19"/>
      <c r="Z59" s="237"/>
      <c r="AA59" s="237"/>
      <c r="AB59" s="237"/>
      <c r="AC59" s="245"/>
      <c r="AD59" s="237"/>
      <c r="AE59" s="261"/>
      <c r="AF59" s="237"/>
      <c r="AL59" s="23"/>
    </row>
    <row r="60" spans="1:32" s="4" customFormat="1" ht="13.5" customHeight="1" thickBot="1">
      <c r="A60" s="259"/>
      <c r="B60" s="247"/>
      <c r="C60" s="325" t="s">
        <v>98</v>
      </c>
      <c r="D60" s="325"/>
      <c r="E60" s="325"/>
      <c r="F60" s="325"/>
      <c r="G60" s="325"/>
      <c r="H60" s="325"/>
      <c r="I60" s="325"/>
      <c r="J60" s="325"/>
      <c r="K60" s="325"/>
      <c r="L60" s="298"/>
      <c r="M60" s="298"/>
      <c r="N60" s="299"/>
      <c r="O60" s="300"/>
      <c r="P60" s="300"/>
      <c r="Q60" s="301"/>
      <c r="R60" s="302"/>
      <c r="S60" s="303"/>
      <c r="T60" s="304"/>
      <c r="U60" s="305"/>
      <c r="V60" s="113"/>
      <c r="W60" s="248"/>
      <c r="X60" s="249"/>
      <c r="Y60" s="113"/>
      <c r="Z60" s="249"/>
      <c r="AA60" s="249"/>
      <c r="AB60" s="249"/>
      <c r="AC60" s="250"/>
      <c r="AD60" s="249"/>
      <c r="AE60" s="261"/>
      <c r="AF60" s="237"/>
    </row>
    <row r="61" spans="1:31" s="4" customFormat="1" ht="7.5" customHeight="1" thickTop="1">
      <c r="A61" s="259"/>
      <c r="B61" s="259"/>
      <c r="C61" s="264"/>
      <c r="D61" s="265"/>
      <c r="E61" s="266"/>
      <c r="F61" s="267"/>
      <c r="G61" s="266"/>
      <c r="H61" s="268"/>
      <c r="I61" s="269"/>
      <c r="J61" s="270"/>
      <c r="K61" s="269"/>
      <c r="L61" s="271"/>
      <c r="M61" s="271"/>
      <c r="N61" s="272"/>
      <c r="O61" s="273"/>
      <c r="P61" s="259"/>
      <c r="Q61" s="274"/>
      <c r="R61" s="275"/>
      <c r="S61" s="275"/>
      <c r="T61" s="275"/>
      <c r="U61" s="274"/>
      <c r="V61" s="19"/>
      <c r="W61" s="20"/>
      <c r="Y61" s="22"/>
      <c r="AC61" s="21"/>
      <c r="AE61" s="259"/>
    </row>
    <row r="62" spans="3:29" s="4" customFormat="1" ht="13.5" customHeight="1">
      <c r="C62" s="263"/>
      <c r="D62" s="5"/>
      <c r="E62" s="6"/>
      <c r="F62" s="7"/>
      <c r="G62" s="6"/>
      <c r="H62" s="8"/>
      <c r="I62" s="9"/>
      <c r="J62" s="10"/>
      <c r="K62" s="9"/>
      <c r="L62" s="11"/>
      <c r="M62" s="11"/>
      <c r="N62" s="12"/>
      <c r="O62" s="13"/>
      <c r="P62" s="13"/>
      <c r="Q62" s="25"/>
      <c r="R62" s="26"/>
      <c r="S62" s="26"/>
      <c r="T62" s="26"/>
      <c r="U62" s="17"/>
      <c r="V62" s="19"/>
      <c r="W62" s="20"/>
      <c r="Y62" s="22"/>
      <c r="AC62" s="21"/>
    </row>
    <row r="63" spans="3:29" s="4" customFormat="1" ht="13.5" customHeight="1">
      <c r="C63" s="316"/>
      <c r="D63" s="5"/>
      <c r="E63" s="6"/>
      <c r="F63" s="7"/>
      <c r="G63" s="6"/>
      <c r="H63" s="8"/>
      <c r="I63" s="9"/>
      <c r="J63" s="10"/>
      <c r="K63" s="9"/>
      <c r="L63" s="11"/>
      <c r="M63" s="11"/>
      <c r="N63" s="12"/>
      <c r="O63" s="13"/>
      <c r="P63" s="13"/>
      <c r="Q63" s="17"/>
      <c r="R63" s="27"/>
      <c r="S63" s="27"/>
      <c r="T63" s="17"/>
      <c r="U63" s="17"/>
      <c r="V63" s="19"/>
      <c r="W63" s="20"/>
      <c r="Y63" s="22"/>
      <c r="AC63" s="21"/>
    </row>
    <row r="64" spans="3:29" s="4" customFormat="1" ht="13.5" customHeight="1">
      <c r="C64" s="316"/>
      <c r="D64" s="5"/>
      <c r="E64" s="6"/>
      <c r="F64" s="7"/>
      <c r="G64" s="6"/>
      <c r="H64" s="8"/>
      <c r="I64" s="9"/>
      <c r="J64" s="10"/>
      <c r="K64" s="9"/>
      <c r="L64" s="11"/>
      <c r="M64" s="11"/>
      <c r="N64" s="12"/>
      <c r="O64" s="13"/>
      <c r="P64" s="13"/>
      <c r="Q64" s="25"/>
      <c r="R64" s="17"/>
      <c r="S64" s="17"/>
      <c r="T64" s="28"/>
      <c r="U64" s="17"/>
      <c r="V64" s="19"/>
      <c r="W64" s="20"/>
      <c r="Y64" s="22"/>
      <c r="AC64" s="21"/>
    </row>
    <row r="65" spans="12:29" s="4" customFormat="1" ht="13.5" customHeight="1">
      <c r="L65" s="11"/>
      <c r="M65" s="11"/>
      <c r="N65" s="12"/>
      <c r="O65" s="13"/>
      <c r="P65" s="13"/>
      <c r="Q65" s="29"/>
      <c r="R65" s="29"/>
      <c r="S65" s="29"/>
      <c r="T65" s="26"/>
      <c r="U65" s="17"/>
      <c r="V65" s="19"/>
      <c r="W65" s="20"/>
      <c r="Y65" s="22"/>
      <c r="AC65" s="21"/>
    </row>
    <row r="66" spans="4:29" s="4" customFormat="1" ht="13.5" customHeight="1">
      <c r="D66" s="5"/>
      <c r="E66" s="6"/>
      <c r="F66" s="7"/>
      <c r="G66" s="6"/>
      <c r="H66" s="8"/>
      <c r="I66" s="9"/>
      <c r="J66" s="10"/>
      <c r="K66" s="9"/>
      <c r="L66" s="30"/>
      <c r="M66" s="30"/>
      <c r="N66" s="31"/>
      <c r="O66" s="13"/>
      <c r="P66" s="14"/>
      <c r="Q66" s="32"/>
      <c r="R66" s="32"/>
      <c r="S66" s="33"/>
      <c r="T66" s="34"/>
      <c r="U66" s="17"/>
      <c r="V66" s="19"/>
      <c r="W66" s="20"/>
      <c r="Y66" s="22"/>
      <c r="AC66" s="21"/>
    </row>
    <row r="67" spans="4:38" s="4" customFormat="1" ht="13.5" customHeight="1">
      <c r="D67" s="5"/>
      <c r="E67" s="6"/>
      <c r="F67" s="7"/>
      <c r="G67" s="6"/>
      <c r="H67" s="8"/>
      <c r="I67" s="9"/>
      <c r="J67" s="10"/>
      <c r="K67" s="9"/>
      <c r="L67" s="11"/>
      <c r="M67" s="11"/>
      <c r="N67" s="12"/>
      <c r="O67" s="13"/>
      <c r="P67" s="14"/>
      <c r="Q67" s="15"/>
      <c r="R67" s="15"/>
      <c r="S67" s="16"/>
      <c r="T67" s="17"/>
      <c r="U67" s="18"/>
      <c r="V67" s="19"/>
      <c r="W67" s="20"/>
      <c r="X67" s="20"/>
      <c r="Y67" s="20"/>
      <c r="AC67" s="21"/>
      <c r="AL67" s="6"/>
    </row>
    <row r="68" spans="4:38" s="4" customFormat="1" ht="13.5" customHeight="1">
      <c r="D68" s="5"/>
      <c r="E68" s="6"/>
      <c r="F68" s="7"/>
      <c r="G68" s="6"/>
      <c r="H68" s="8"/>
      <c r="I68" s="9"/>
      <c r="J68" s="10"/>
      <c r="K68" s="9"/>
      <c r="L68" s="11"/>
      <c r="M68" s="11"/>
      <c r="N68" s="12"/>
      <c r="O68" s="13"/>
      <c r="P68" s="13"/>
      <c r="Q68" s="17"/>
      <c r="R68" s="17"/>
      <c r="S68" s="17"/>
      <c r="T68" s="17"/>
      <c r="U68" s="17"/>
      <c r="V68" s="19"/>
      <c r="W68" s="20"/>
      <c r="Y68" s="22"/>
      <c r="AC68" s="21"/>
      <c r="AL68" s="23"/>
    </row>
    <row r="69" spans="3:29" s="4" customFormat="1" ht="13.5" customHeight="1">
      <c r="C69" s="283" t="s">
        <v>86</v>
      </c>
      <c r="D69" s="5"/>
      <c r="E69" s="6"/>
      <c r="F69" s="7"/>
      <c r="G69" s="6"/>
      <c r="H69" s="8"/>
      <c r="I69" s="9"/>
      <c r="J69" s="10"/>
      <c r="K69" s="9"/>
      <c r="L69" s="11"/>
      <c r="M69" s="11"/>
      <c r="N69" s="12"/>
      <c r="O69" s="13"/>
      <c r="P69" s="13"/>
      <c r="Q69" s="24"/>
      <c r="R69" s="25"/>
      <c r="S69" s="26"/>
      <c r="T69" s="26"/>
      <c r="U69" s="17"/>
      <c r="V69" s="19"/>
      <c r="W69" s="20"/>
      <c r="Y69" s="22"/>
      <c r="AC69" s="21"/>
    </row>
    <row r="70" spans="4:29" s="4" customFormat="1" ht="13.5" customHeight="1">
      <c r="D70" s="5"/>
      <c r="E70" s="6"/>
      <c r="F70" s="7"/>
      <c r="G70" s="6"/>
      <c r="H70" s="8"/>
      <c r="I70" s="9"/>
      <c r="J70" s="10"/>
      <c r="K70" s="9"/>
      <c r="L70" s="11"/>
      <c r="M70" s="11"/>
      <c r="N70" s="12"/>
      <c r="O70" s="13"/>
      <c r="Q70" s="17"/>
      <c r="R70" s="27"/>
      <c r="S70" s="27"/>
      <c r="T70" s="27"/>
      <c r="U70" s="17"/>
      <c r="V70" s="19"/>
      <c r="W70" s="20"/>
      <c r="Y70" s="22"/>
      <c r="AC70" s="21"/>
    </row>
    <row r="71" spans="4:29" s="4" customFormat="1" ht="13.5" customHeight="1">
      <c r="D71" s="5"/>
      <c r="E71" s="6"/>
      <c r="F71" s="7"/>
      <c r="G71" s="6"/>
      <c r="H71" s="8"/>
      <c r="I71" s="9"/>
      <c r="J71" s="10"/>
      <c r="K71" s="9"/>
      <c r="L71" s="11"/>
      <c r="M71" s="11"/>
      <c r="N71" s="12"/>
      <c r="O71" s="13"/>
      <c r="P71" s="13"/>
      <c r="Q71" s="25"/>
      <c r="R71" s="26"/>
      <c r="S71" s="26"/>
      <c r="T71" s="26"/>
      <c r="U71" s="17"/>
      <c r="V71" s="19"/>
      <c r="W71" s="20"/>
      <c r="Y71" s="22"/>
      <c r="AC71" s="21"/>
    </row>
    <row r="72" spans="4:29" s="4" customFormat="1" ht="13.5" customHeight="1">
      <c r="D72" s="5"/>
      <c r="E72" s="6"/>
      <c r="F72" s="7"/>
      <c r="G72" s="6"/>
      <c r="H72" s="8"/>
      <c r="I72" s="9"/>
      <c r="J72" s="10"/>
      <c r="K72" s="9"/>
      <c r="L72" s="11"/>
      <c r="M72" s="11"/>
      <c r="N72" s="12"/>
      <c r="O72" s="13"/>
      <c r="P72" s="13"/>
      <c r="Q72" s="17"/>
      <c r="R72" s="27"/>
      <c r="S72" s="27"/>
      <c r="T72" s="17"/>
      <c r="U72" s="17"/>
      <c r="V72" s="19"/>
      <c r="W72" s="20"/>
      <c r="Y72" s="22"/>
      <c r="AC72" s="21"/>
    </row>
    <row r="73" spans="4:29" s="4" customFormat="1" ht="13.5" customHeight="1">
      <c r="D73" s="5"/>
      <c r="E73" s="6"/>
      <c r="F73" s="7"/>
      <c r="G73" s="6"/>
      <c r="H73" s="8"/>
      <c r="I73" s="9"/>
      <c r="J73" s="10"/>
      <c r="K73" s="9"/>
      <c r="L73" s="11"/>
      <c r="M73" s="11"/>
      <c r="N73" s="12"/>
      <c r="O73" s="13"/>
      <c r="P73" s="13"/>
      <c r="Q73" s="25"/>
      <c r="R73" s="17"/>
      <c r="S73" s="17"/>
      <c r="T73" s="28"/>
      <c r="U73" s="17"/>
      <c r="V73" s="19"/>
      <c r="W73" s="20"/>
      <c r="Y73" s="22"/>
      <c r="AC73" s="21"/>
    </row>
    <row r="74" spans="4:29" s="4" customFormat="1" ht="13.5" customHeight="1">
      <c r="D74" s="5"/>
      <c r="E74" s="6"/>
      <c r="F74" s="7"/>
      <c r="G74" s="6"/>
      <c r="H74" s="8"/>
      <c r="I74" s="9"/>
      <c r="J74" s="10"/>
      <c r="K74" s="9"/>
      <c r="L74" s="11"/>
      <c r="M74" s="11"/>
      <c r="N74" s="12"/>
      <c r="O74" s="13"/>
      <c r="P74" s="13"/>
      <c r="Q74" s="29"/>
      <c r="R74" s="29"/>
      <c r="S74" s="29"/>
      <c r="T74" s="26"/>
      <c r="U74" s="17"/>
      <c r="V74" s="19"/>
      <c r="W74" s="20"/>
      <c r="Y74" s="22"/>
      <c r="AC74" s="21"/>
    </row>
    <row r="75" spans="4:29" s="4" customFormat="1" ht="13.5" customHeight="1">
      <c r="D75" s="5"/>
      <c r="E75" s="6"/>
      <c r="F75" s="7"/>
      <c r="G75" s="6"/>
      <c r="H75" s="8"/>
      <c r="I75" s="9"/>
      <c r="J75" s="10"/>
      <c r="K75" s="9"/>
      <c r="L75" s="30"/>
      <c r="M75" s="30"/>
      <c r="N75" s="31"/>
      <c r="O75" s="13"/>
      <c r="P75" s="14"/>
      <c r="Q75" s="32"/>
      <c r="R75" s="32"/>
      <c r="S75" s="33"/>
      <c r="T75" s="34"/>
      <c r="U75" s="17"/>
      <c r="V75" s="19"/>
      <c r="W75" s="20"/>
      <c r="Y75" s="22"/>
      <c r="AC75" s="21"/>
    </row>
    <row r="76" spans="4:38" s="4" customFormat="1" ht="13.5" customHeight="1">
      <c r="D76" s="5"/>
      <c r="E76" s="6"/>
      <c r="F76" s="7"/>
      <c r="G76" s="6"/>
      <c r="H76" s="8"/>
      <c r="I76" s="9"/>
      <c r="J76" s="10"/>
      <c r="K76" s="9"/>
      <c r="L76" s="11"/>
      <c r="M76" s="11"/>
      <c r="N76" s="12"/>
      <c r="O76" s="13"/>
      <c r="P76" s="14"/>
      <c r="Q76" s="15"/>
      <c r="R76" s="15"/>
      <c r="S76" s="16"/>
      <c r="T76" s="17"/>
      <c r="U76" s="18"/>
      <c r="V76" s="19"/>
      <c r="W76" s="20"/>
      <c r="X76" s="20"/>
      <c r="Y76" s="20"/>
      <c r="AC76" s="21"/>
      <c r="AL76" s="6"/>
    </row>
    <row r="77" spans="4:38" s="4" customFormat="1" ht="13.5" customHeight="1">
      <c r="D77" s="5"/>
      <c r="E77" s="6"/>
      <c r="F77" s="7"/>
      <c r="G77" s="6"/>
      <c r="H77" s="8"/>
      <c r="I77" s="9"/>
      <c r="J77" s="10"/>
      <c r="K77" s="9"/>
      <c r="L77" s="11"/>
      <c r="M77" s="11"/>
      <c r="N77" s="12"/>
      <c r="O77" s="13"/>
      <c r="P77" s="13"/>
      <c r="Q77" s="17"/>
      <c r="R77" s="17"/>
      <c r="S77" s="17"/>
      <c r="T77" s="17"/>
      <c r="U77" s="17"/>
      <c r="V77" s="19"/>
      <c r="W77" s="20"/>
      <c r="Y77" s="22"/>
      <c r="AC77" s="21"/>
      <c r="AL77" s="23"/>
    </row>
    <row r="78" spans="4:29" s="4" customFormat="1" ht="13.5" customHeight="1">
      <c r="D78" s="5"/>
      <c r="E78" s="6"/>
      <c r="F78" s="7"/>
      <c r="G78" s="6"/>
      <c r="H78" s="8"/>
      <c r="I78" s="9"/>
      <c r="J78" s="10"/>
      <c r="K78" s="9"/>
      <c r="L78" s="11"/>
      <c r="M78" s="11"/>
      <c r="N78" s="12"/>
      <c r="O78" s="13"/>
      <c r="P78" s="13"/>
      <c r="Q78" s="24"/>
      <c r="R78" s="25"/>
      <c r="S78" s="26"/>
      <c r="T78" s="26"/>
      <c r="U78" s="17"/>
      <c r="V78" s="19"/>
      <c r="W78" s="20"/>
      <c r="Y78" s="22"/>
      <c r="AC78" s="21"/>
    </row>
    <row r="79" spans="4:29" s="4" customFormat="1" ht="13.5" customHeight="1">
      <c r="D79" s="5"/>
      <c r="E79" s="6"/>
      <c r="F79" s="7"/>
      <c r="G79" s="6"/>
      <c r="H79" s="8"/>
      <c r="I79" s="9"/>
      <c r="J79" s="10"/>
      <c r="K79" s="9"/>
      <c r="L79" s="11"/>
      <c r="M79" s="11"/>
      <c r="N79" s="12"/>
      <c r="O79" s="13"/>
      <c r="Q79" s="17"/>
      <c r="R79" s="27"/>
      <c r="S79" s="27"/>
      <c r="T79" s="27"/>
      <c r="U79" s="17"/>
      <c r="V79" s="19"/>
      <c r="W79" s="20"/>
      <c r="Y79" s="22"/>
      <c r="AC79" s="21"/>
    </row>
    <row r="80" spans="4:29" s="4" customFormat="1" ht="13.5" customHeight="1">
      <c r="D80" s="5"/>
      <c r="E80" s="6"/>
      <c r="F80" s="7"/>
      <c r="G80" s="6"/>
      <c r="H80" s="8"/>
      <c r="I80" s="9"/>
      <c r="J80" s="10"/>
      <c r="K80" s="9"/>
      <c r="L80" s="11"/>
      <c r="M80" s="11"/>
      <c r="N80" s="12"/>
      <c r="O80" s="13"/>
      <c r="P80" s="13"/>
      <c r="Q80" s="25"/>
      <c r="R80" s="26"/>
      <c r="S80" s="26"/>
      <c r="T80" s="26"/>
      <c r="U80" s="17"/>
      <c r="V80" s="19"/>
      <c r="W80" s="20"/>
      <c r="Y80" s="22"/>
      <c r="AC80" s="21"/>
    </row>
    <row r="81" spans="4:29" s="4" customFormat="1" ht="13.5" customHeight="1">
      <c r="D81" s="5"/>
      <c r="E81" s="6"/>
      <c r="F81" s="7"/>
      <c r="G81" s="6"/>
      <c r="H81" s="8"/>
      <c r="I81" s="9"/>
      <c r="J81" s="10"/>
      <c r="K81" s="9"/>
      <c r="L81" s="11"/>
      <c r="M81" s="11"/>
      <c r="N81" s="12"/>
      <c r="O81" s="13"/>
      <c r="P81" s="13"/>
      <c r="Q81" s="17"/>
      <c r="R81" s="27"/>
      <c r="S81" s="27"/>
      <c r="T81" s="17"/>
      <c r="U81" s="17"/>
      <c r="V81" s="19"/>
      <c r="W81" s="20"/>
      <c r="Y81" s="22"/>
      <c r="AC81" s="21"/>
    </row>
    <row r="82" spans="4:29" s="4" customFormat="1" ht="13.5" customHeight="1">
      <c r="D82" s="5"/>
      <c r="E82" s="6"/>
      <c r="F82" s="7"/>
      <c r="G82" s="6"/>
      <c r="H82" s="8"/>
      <c r="I82" s="9"/>
      <c r="J82" s="10"/>
      <c r="K82" s="9"/>
      <c r="L82" s="11"/>
      <c r="M82" s="11"/>
      <c r="N82" s="12"/>
      <c r="O82" s="13"/>
      <c r="P82" s="13"/>
      <c r="Q82" s="25"/>
      <c r="R82" s="17"/>
      <c r="S82" s="17"/>
      <c r="T82" s="28"/>
      <c r="U82" s="17"/>
      <c r="V82" s="19"/>
      <c r="W82" s="20"/>
      <c r="Y82" s="22"/>
      <c r="AC82" s="21"/>
    </row>
    <row r="83" spans="4:29" s="4" customFormat="1" ht="13.5" customHeight="1">
      <c r="D83" s="5"/>
      <c r="E83" s="6"/>
      <c r="F83" s="7"/>
      <c r="G83" s="6"/>
      <c r="H83" s="8"/>
      <c r="I83" s="9"/>
      <c r="J83" s="10"/>
      <c r="K83" s="9"/>
      <c r="L83" s="11"/>
      <c r="M83" s="11"/>
      <c r="N83" s="12"/>
      <c r="O83" s="13"/>
      <c r="P83" s="13"/>
      <c r="Q83" s="29"/>
      <c r="R83" s="29"/>
      <c r="S83" s="29"/>
      <c r="T83" s="26"/>
      <c r="U83" s="17"/>
      <c r="V83" s="19"/>
      <c r="W83" s="20"/>
      <c r="Y83" s="22"/>
      <c r="AC83" s="21"/>
    </row>
    <row r="84" spans="4:29" s="4" customFormat="1" ht="13.5" customHeight="1">
      <c r="D84" s="5"/>
      <c r="E84" s="6"/>
      <c r="F84" s="7"/>
      <c r="G84" s="6"/>
      <c r="H84" s="8"/>
      <c r="I84" s="9"/>
      <c r="J84" s="10"/>
      <c r="K84" s="9"/>
      <c r="L84" s="30"/>
      <c r="M84" s="30"/>
      <c r="N84" s="31"/>
      <c r="O84" s="13"/>
      <c r="P84" s="14"/>
      <c r="Q84" s="32"/>
      <c r="R84" s="32"/>
      <c r="S84" s="33"/>
      <c r="T84" s="34"/>
      <c r="U84" s="17"/>
      <c r="V84" s="19"/>
      <c r="W84" s="20"/>
      <c r="Y84" s="22"/>
      <c r="AC84" s="21"/>
    </row>
    <row r="85" spans="4:38" s="4" customFormat="1" ht="13.5" customHeight="1" hidden="1">
      <c r="D85" s="5"/>
      <c r="E85" s="6"/>
      <c r="F85" s="7"/>
      <c r="G85" s="6"/>
      <c r="H85" s="8"/>
      <c r="I85" s="9"/>
      <c r="J85" s="10"/>
      <c r="K85" s="9"/>
      <c r="L85" s="11"/>
      <c r="M85" s="11"/>
      <c r="N85" s="12"/>
      <c r="O85" s="13"/>
      <c r="P85" s="14"/>
      <c r="Q85" s="15"/>
      <c r="R85" s="15"/>
      <c r="S85" s="16"/>
      <c r="T85" s="17"/>
      <c r="U85" s="18"/>
      <c r="V85" s="19"/>
      <c r="W85" s="20"/>
      <c r="X85" s="20"/>
      <c r="Y85" s="20"/>
      <c r="AC85" s="21"/>
      <c r="AL85" s="6"/>
    </row>
    <row r="86" spans="4:38" s="4" customFormat="1" ht="13.5" customHeight="1" hidden="1">
      <c r="D86" s="5"/>
      <c r="E86" s="6"/>
      <c r="F86" s="7"/>
      <c r="G86" s="6"/>
      <c r="H86" s="8"/>
      <c r="I86" s="9"/>
      <c r="J86" s="10"/>
      <c r="K86" s="9"/>
      <c r="L86" s="11"/>
      <c r="M86" s="11"/>
      <c r="N86" s="12"/>
      <c r="O86" s="13"/>
      <c r="P86" s="13"/>
      <c r="Q86" s="17"/>
      <c r="R86" s="17"/>
      <c r="S86" s="17"/>
      <c r="T86" s="17"/>
      <c r="U86" s="17"/>
      <c r="V86" s="19"/>
      <c r="W86" s="20"/>
      <c r="Y86" s="22"/>
      <c r="AC86" s="21"/>
      <c r="AL86" s="23"/>
    </row>
    <row r="87" spans="4:29" s="4" customFormat="1" ht="13.5" customHeight="1" hidden="1">
      <c r="D87" s="5"/>
      <c r="E87" s="6"/>
      <c r="F87" s="7"/>
      <c r="G87" s="6"/>
      <c r="H87" s="8"/>
      <c r="I87" s="9"/>
      <c r="J87" s="10"/>
      <c r="K87" s="9"/>
      <c r="L87" s="11"/>
      <c r="M87" s="11"/>
      <c r="N87" s="12"/>
      <c r="O87" s="13"/>
      <c r="P87" s="13"/>
      <c r="Q87" s="24"/>
      <c r="R87" s="25"/>
      <c r="S87" s="26"/>
      <c r="T87" s="26"/>
      <c r="U87" s="17"/>
      <c r="V87" s="19"/>
      <c r="W87" s="20"/>
      <c r="Y87" s="22"/>
      <c r="AC87" s="21"/>
    </row>
    <row r="88" spans="4:29" s="4" customFormat="1" ht="13.5" customHeight="1" hidden="1">
      <c r="D88" s="5"/>
      <c r="E88" s="6"/>
      <c r="F88" s="7"/>
      <c r="G88" s="6"/>
      <c r="H88" s="8"/>
      <c r="I88" s="9"/>
      <c r="J88" s="10"/>
      <c r="K88" s="9"/>
      <c r="L88" s="11"/>
      <c r="M88" s="11"/>
      <c r="N88" s="12"/>
      <c r="O88" s="13"/>
      <c r="Q88" s="17"/>
      <c r="R88" s="27"/>
      <c r="S88" s="27"/>
      <c r="T88" s="27"/>
      <c r="U88" s="17"/>
      <c r="V88" s="19"/>
      <c r="W88" s="20"/>
      <c r="Y88" s="22"/>
      <c r="AC88" s="21"/>
    </row>
    <row r="89" spans="4:29" s="4" customFormat="1" ht="13.5" customHeight="1" hidden="1">
      <c r="D89" s="5"/>
      <c r="E89" s="6"/>
      <c r="F89" s="7"/>
      <c r="G89" s="6"/>
      <c r="H89" s="8"/>
      <c r="I89" s="9"/>
      <c r="J89" s="10"/>
      <c r="K89" s="9"/>
      <c r="L89" s="11"/>
      <c r="M89" s="11"/>
      <c r="N89" s="12"/>
      <c r="O89" s="13"/>
      <c r="P89" s="13"/>
      <c r="Q89" s="25"/>
      <c r="R89" s="26"/>
      <c r="S89" s="26"/>
      <c r="T89" s="26"/>
      <c r="U89" s="17"/>
      <c r="V89" s="19"/>
      <c r="W89" s="20"/>
      <c r="Y89" s="22"/>
      <c r="AC89" s="21"/>
    </row>
    <row r="90" spans="4:29" s="4" customFormat="1" ht="13.5" customHeight="1" hidden="1">
      <c r="D90" s="5"/>
      <c r="E90" s="6"/>
      <c r="F90" s="7"/>
      <c r="G90" s="6"/>
      <c r="H90" s="8"/>
      <c r="I90" s="9"/>
      <c r="J90" s="10"/>
      <c r="K90" s="9"/>
      <c r="L90" s="11"/>
      <c r="M90" s="11"/>
      <c r="N90" s="12"/>
      <c r="O90" s="13"/>
      <c r="P90" s="13"/>
      <c r="Q90" s="17"/>
      <c r="R90" s="27"/>
      <c r="S90" s="27"/>
      <c r="T90" s="17"/>
      <c r="U90" s="17"/>
      <c r="V90" s="19"/>
      <c r="W90" s="20"/>
      <c r="Y90" s="22"/>
      <c r="AC90" s="21"/>
    </row>
    <row r="91" spans="4:29" s="4" customFormat="1" ht="13.5" customHeight="1" hidden="1">
      <c r="D91" s="5"/>
      <c r="E91" s="6"/>
      <c r="F91" s="7"/>
      <c r="G91" s="6"/>
      <c r="H91" s="8"/>
      <c r="I91" s="9"/>
      <c r="J91" s="10"/>
      <c r="K91" s="9"/>
      <c r="L91" s="11"/>
      <c r="M91" s="11"/>
      <c r="N91" s="12"/>
      <c r="O91" s="13"/>
      <c r="P91" s="13"/>
      <c r="Q91" s="25"/>
      <c r="R91" s="17"/>
      <c r="S91" s="17"/>
      <c r="T91" s="28"/>
      <c r="U91" s="17"/>
      <c r="V91" s="19"/>
      <c r="W91" s="20"/>
      <c r="Y91" s="22"/>
      <c r="AC91" s="21"/>
    </row>
    <row r="92" spans="4:29" s="4" customFormat="1" ht="13.5" customHeight="1" hidden="1">
      <c r="D92" s="5"/>
      <c r="E92" s="6"/>
      <c r="F92" s="7"/>
      <c r="G92" s="6"/>
      <c r="H92" s="8"/>
      <c r="I92" s="9"/>
      <c r="J92" s="10"/>
      <c r="K92" s="9"/>
      <c r="L92" s="11"/>
      <c r="M92" s="11"/>
      <c r="N92" s="12"/>
      <c r="O92" s="13"/>
      <c r="P92" s="13"/>
      <c r="Q92" s="29"/>
      <c r="R92" s="29"/>
      <c r="S92" s="29"/>
      <c r="T92" s="26"/>
      <c r="U92" s="17"/>
      <c r="V92" s="19"/>
      <c r="W92" s="20"/>
      <c r="Y92" s="22"/>
      <c r="AC92" s="21"/>
    </row>
    <row r="93" s="35" customFormat="1" ht="13.5" customHeight="1"/>
    <row r="94" s="35" customFormat="1" ht="13.5" customHeight="1"/>
    <row r="95" s="35" customFormat="1" ht="13.5" customHeight="1"/>
    <row r="96" s="35" customFormat="1" ht="13.5" customHeight="1"/>
    <row r="97" s="35" customFormat="1" ht="13.5" customHeight="1"/>
    <row r="98" s="35" customFormat="1" ht="13.5" customHeight="1"/>
    <row r="99" s="35" customFormat="1" ht="13.5" customHeight="1"/>
    <row r="100" s="35" customFormat="1" ht="13.5" customHeight="1"/>
    <row r="101" s="35" customFormat="1" ht="13.5" customHeight="1"/>
    <row r="102" s="35" customFormat="1" ht="13.5" customHeight="1"/>
    <row r="103" s="35" customFormat="1" ht="13.5" customHeight="1"/>
    <row r="104" s="35" customFormat="1" ht="13.5" customHeight="1"/>
    <row r="105" s="35" customFormat="1" ht="13.5" customHeight="1"/>
    <row r="106" s="35" customFormat="1" ht="13.5" customHeight="1"/>
    <row r="107" s="35" customFormat="1" ht="13.5" customHeight="1"/>
    <row r="108" s="35" customFormat="1" ht="13.5" customHeight="1"/>
    <row r="109" s="35" customFormat="1" ht="13.5" customHeight="1"/>
    <row r="110" s="35" customFormat="1" ht="13.5" customHeight="1"/>
    <row r="111" s="35" customFormat="1" ht="13.5" customHeight="1"/>
    <row r="112" s="35" customFormat="1" ht="13.5" customHeight="1"/>
    <row r="113" s="35" customFormat="1" ht="13.5" customHeight="1"/>
    <row r="114" s="35" customFormat="1" ht="13.5" customHeight="1"/>
  </sheetData>
  <sheetProtection/>
  <mergeCells count="10">
    <mergeCell ref="I15:J15"/>
    <mergeCell ref="AA15:AA18"/>
    <mergeCell ref="C60:K60"/>
    <mergeCell ref="C63:C64"/>
    <mergeCell ref="B2:K2"/>
    <mergeCell ref="B6:Q6"/>
    <mergeCell ref="D13:K13"/>
    <mergeCell ref="L13:N13"/>
    <mergeCell ref="Q13:U13"/>
    <mergeCell ref="I14:J14"/>
  </mergeCells>
  <conditionalFormatting sqref="U47:U54 V20:AC54">
    <cfRule type="cellIs" priority="1" dxfId="5" operator="greaterThanOrEqual" stopIfTrue="1">
      <formula>$AK$22</formula>
    </cfRule>
  </conditionalFormatting>
  <conditionalFormatting sqref="U40 U31">
    <cfRule type="cellIs" priority="2" dxfId="3" operator="greaterThanOrEqual" stopIfTrue="1">
      <formula>1</formula>
    </cfRule>
  </conditionalFormatting>
  <conditionalFormatting sqref="R40 R31">
    <cfRule type="cellIs" priority="3" dxfId="3" operator="greaterThanOrEqual" stopIfTrue="1">
      <formula>85</formula>
    </cfRule>
  </conditionalFormatting>
  <conditionalFormatting sqref="U22">
    <cfRule type="cellIs" priority="4" dxfId="2" operator="greaterThanOrEqual" stopIfTrue="1">
      <formula>1</formula>
    </cfRule>
  </conditionalFormatting>
  <conditionalFormatting sqref="R22">
    <cfRule type="cellIs" priority="5" dxfId="1" operator="greaterThanOrEqual" stopIfTrue="1">
      <formula>85</formula>
    </cfRule>
    <cfRule type="cellIs" priority="6" dxfId="0" operator="lessThan" stopIfTrue="1">
      <formula>85</formula>
    </cfRule>
  </conditionalFormatting>
  <hyperlinks>
    <hyperlink ref="C43" r:id="rId1" display="https://www.osh.org.il/heb/articles/article,1208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IIOSH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Rani Blicher - meda</cp:lastModifiedBy>
  <cp:lastPrinted>2006-04-26T05:56:58Z</cp:lastPrinted>
  <dcterms:created xsi:type="dcterms:W3CDTF">2003-08-26T08:59:01Z</dcterms:created>
  <dcterms:modified xsi:type="dcterms:W3CDTF">2023-01-18T09:59:58Z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